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LV Wien\Homepage\Sport\20182019\"/>
    </mc:Choice>
  </mc:AlternateContent>
  <bookViews>
    <workbookView xWindow="0" yWindow="0" windowWidth="23040" windowHeight="9192"/>
  </bookViews>
  <sheets>
    <sheet name="Auswertung " sheetId="20" r:id="rId1"/>
    <sheet name="Statistik " sheetId="19" r:id="rId2"/>
    <sheet name="Mannsch. Schnitte " sheetId="2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2" i="21" l="1"/>
  <c r="H48" i="21" l="1"/>
  <c r="H42" i="21" l="1"/>
  <c r="H35" i="21"/>
  <c r="H46" i="21" l="1"/>
  <c r="H45" i="21"/>
  <c r="H41" i="21"/>
  <c r="H44" i="21"/>
  <c r="H49" i="21"/>
  <c r="H50" i="21"/>
  <c r="H51" i="21"/>
  <c r="H53" i="21"/>
  <c r="H54" i="21"/>
  <c r="H55" i="21"/>
  <c r="H36" i="21"/>
  <c r="H29" i="21"/>
  <c r="H31" i="21"/>
  <c r="H32" i="21"/>
  <c r="H33" i="21"/>
  <c r="H38" i="21"/>
  <c r="H37" i="21"/>
  <c r="H40" i="21"/>
  <c r="H39" i="21"/>
  <c r="H34" i="21"/>
  <c r="H43" i="21"/>
  <c r="H47" i="21"/>
  <c r="H30" i="21"/>
  <c r="E33" i="19" l="1"/>
  <c r="E31" i="19"/>
  <c r="G18" i="19" l="1"/>
  <c r="D41" i="21" l="1"/>
  <c r="D43" i="21"/>
  <c r="D34" i="21"/>
  <c r="D30" i="21"/>
  <c r="D36" i="21"/>
  <c r="D37" i="21"/>
  <c r="D42" i="21"/>
  <c r="D39" i="21"/>
  <c r="D38" i="21"/>
  <c r="D40" i="21"/>
  <c r="D44" i="21"/>
  <c r="D45" i="21"/>
  <c r="D31" i="21"/>
  <c r="D33" i="21" l="1"/>
  <c r="D19" i="21"/>
  <c r="D22" i="21"/>
  <c r="D7" i="21"/>
  <c r="D11" i="21"/>
  <c r="D14" i="21" l="1"/>
  <c r="D17" i="21"/>
  <c r="D27" i="21"/>
  <c r="D20" i="21"/>
  <c r="D26" i="21"/>
  <c r="D23" i="21"/>
  <c r="D32" i="21"/>
  <c r="D28" i="21"/>
  <c r="D29" i="21"/>
  <c r="D18" i="21"/>
  <c r="D10" i="21" l="1"/>
  <c r="D12" i="21"/>
  <c r="D8" i="21"/>
  <c r="D21" i="21"/>
  <c r="D15" i="21"/>
  <c r="D13" i="21"/>
  <c r="D16" i="21"/>
  <c r="D24" i="21"/>
  <c r="D35" i="21"/>
  <c r="D25" i="21"/>
  <c r="D9" i="21"/>
  <c r="H14" i="21" l="1"/>
  <c r="H12" i="21"/>
  <c r="H11" i="21"/>
  <c r="H10" i="21"/>
  <c r="H13" i="21"/>
  <c r="H7" i="21"/>
  <c r="H9" i="21"/>
  <c r="H8" i="21"/>
  <c r="I18" i="19" l="1"/>
  <c r="I19" i="19" s="1"/>
  <c r="F9" i="20" s="1"/>
  <c r="F11" i="20" s="1"/>
  <c r="G19" i="19"/>
  <c r="E9" i="20" s="1"/>
  <c r="E11" i="20" s="1"/>
  <c r="B18" i="19"/>
  <c r="C8" i="20" s="1"/>
  <c r="E18" i="19"/>
  <c r="E19" i="19" s="1"/>
  <c r="J32" i="19"/>
  <c r="J31" i="19"/>
  <c r="J30" i="19"/>
  <c r="J29" i="19"/>
  <c r="I32" i="20"/>
  <c r="I29" i="20"/>
  <c r="H26" i="20"/>
  <c r="J36" i="19" l="1"/>
  <c r="J34" i="19"/>
  <c r="J35" i="19"/>
  <c r="E32" i="19"/>
  <c r="D8" i="20"/>
  <c r="E8" i="20"/>
  <c r="F8" i="20"/>
  <c r="B19" i="19"/>
  <c r="C9" i="20" s="1"/>
  <c r="C11" i="20" s="1"/>
  <c r="D9" i="20"/>
  <c r="D11" i="20" s="1"/>
  <c r="F32" i="19" l="1"/>
  <c r="E29" i="20" s="1"/>
  <c r="F33" i="19"/>
  <c r="E32" i="20" s="1"/>
  <c r="F31" i="19"/>
  <c r="E26" i="20" s="1"/>
  <c r="C22" i="20"/>
  <c r="C18" i="20"/>
  <c r="C14" i="20"/>
</calcChain>
</file>

<file path=xl/sharedStrings.xml><?xml version="1.0" encoding="utf-8"?>
<sst xmlns="http://schemas.openxmlformats.org/spreadsheetml/2006/main" count="261" uniqueCount="152">
  <si>
    <t>Damen</t>
  </si>
  <si>
    <t>Schnitt:</t>
  </si>
  <si>
    <t>Kegel</t>
  </si>
  <si>
    <t>Alle</t>
  </si>
  <si>
    <t>Spieler/Innen</t>
  </si>
  <si>
    <t>Schnitt</t>
  </si>
  <si>
    <t>Herren</t>
  </si>
  <si>
    <t>davon die Damenmannschaften</t>
  </si>
  <si>
    <t>davon die Herrenmannschaften</t>
  </si>
  <si>
    <t>davon in Damenmannschaften</t>
  </si>
  <si>
    <t>davon in Herrenmannschaften</t>
  </si>
  <si>
    <t>Durchschnittsergebnis aller Spielerinnen und Spieler</t>
  </si>
  <si>
    <t xml:space="preserve">EINSÄTZE alle </t>
  </si>
  <si>
    <t>davon Damen</t>
  </si>
  <si>
    <t>davon Herren</t>
  </si>
  <si>
    <t>Gesamt - Holz der Ligen und Schnitt</t>
  </si>
  <si>
    <t>GESAMTKEGEL der LIGEN</t>
  </si>
  <si>
    <t>Ligen</t>
  </si>
  <si>
    <r>
      <rPr>
        <b/>
        <sz val="14"/>
        <color rgb="FFFF0000"/>
        <rFont val="Arial"/>
        <family val="2"/>
      </rPr>
      <t>DAMEN</t>
    </r>
    <r>
      <rPr>
        <b/>
        <sz val="14"/>
        <rFont val="Arial"/>
        <family val="2"/>
      </rPr>
      <t xml:space="preserve"> die in Herren-Ligen eingesetzt wurden, zählen bei den Herren </t>
    </r>
  </si>
  <si>
    <t>LLD</t>
  </si>
  <si>
    <t>1. LLH</t>
  </si>
  <si>
    <t>2. LLH</t>
  </si>
  <si>
    <t>3. LLH</t>
  </si>
  <si>
    <t>1.LLH</t>
  </si>
  <si>
    <t>2.LLH</t>
  </si>
  <si>
    <t>3.LLH</t>
  </si>
  <si>
    <t>Gesamtschnitte der SKLV-Wien -  Mannschaften</t>
  </si>
  <si>
    <t>ASKÖ</t>
  </si>
  <si>
    <t>Vorjahr</t>
  </si>
  <si>
    <t>zur INFO</t>
  </si>
  <si>
    <r>
      <rPr>
        <b/>
        <sz val="10"/>
        <color rgb="FFFF0000"/>
        <rFont val="Arial"/>
        <family val="2"/>
      </rPr>
      <t>plus</t>
    </r>
    <r>
      <rPr>
        <b/>
        <sz val="10"/>
        <rFont val="Arial"/>
        <family val="2"/>
      </rPr>
      <t>/</t>
    </r>
    <r>
      <rPr>
        <b/>
        <sz val="10"/>
        <color rgb="FF0070C0"/>
        <rFont val="Arial"/>
        <family val="2"/>
      </rPr>
      <t>minus</t>
    </r>
  </si>
  <si>
    <t>Statistik SKLV-Wien  2018-2019</t>
  </si>
  <si>
    <t>1. LLH (12x6)</t>
  </si>
  <si>
    <t>GESAMTKEGELder SKLV-Wien Meisterschaft 2018-2019</t>
  </si>
  <si>
    <t>Statistik SKLV- Wien LIGEN und Klassen 2018-2019</t>
  </si>
  <si>
    <t>LLD (8x4)</t>
  </si>
  <si>
    <t>2. LLH (14x6)</t>
  </si>
  <si>
    <t>3. LLH (13x6)</t>
  </si>
  <si>
    <t>SPG-SKH-Post-SV 1036/II</t>
  </si>
  <si>
    <t>SK-GÖC II</t>
  </si>
  <si>
    <t>KSV-Wiener-Linien</t>
  </si>
  <si>
    <t>SPG-Hernals/Schindler</t>
  </si>
  <si>
    <t>Polizei-SV-Wien</t>
  </si>
  <si>
    <t>SPG-SKH-Post-SV 1036/III</t>
  </si>
  <si>
    <t>KSK-Blau-Gelb</t>
  </si>
  <si>
    <t>KSV-Wien III</t>
  </si>
  <si>
    <t>SPG-SKH-Post-SV 1036 II</t>
  </si>
  <si>
    <t>KSV-Wiener-Linien I</t>
  </si>
  <si>
    <t>SK-GÖC I</t>
  </si>
  <si>
    <t>BBSV-Wien II</t>
  </si>
  <si>
    <t>Polizei-SV-Wien I</t>
  </si>
  <si>
    <t>KSK-Generali</t>
  </si>
  <si>
    <t>SPG-Hernals/Schindler I</t>
  </si>
  <si>
    <t>KSV-International I</t>
  </si>
  <si>
    <t>ESV-Brunn/Gebirge I</t>
  </si>
  <si>
    <t>SPG-ASKÖ XI/Bäder I</t>
  </si>
  <si>
    <t>KSK-Post 1050/Wieden I</t>
  </si>
  <si>
    <t>HSV-SKG-Wien</t>
  </si>
  <si>
    <t>KSV-Wiener-Netze 1/I</t>
  </si>
  <si>
    <t>KSK-Post-Nord</t>
  </si>
  <si>
    <t>SPG-SK-Allianz/KSK-Helios</t>
  </si>
  <si>
    <t>KSV-Wien IV</t>
  </si>
  <si>
    <t>SK-GÖC III</t>
  </si>
  <si>
    <t>SW-Westbahn-Wien I</t>
  </si>
  <si>
    <t>KSK-Patria 1934</t>
  </si>
  <si>
    <t>KSK-Post-R.S.</t>
  </si>
  <si>
    <t>KSK-Post 1050/Wieden II</t>
  </si>
  <si>
    <t>KSV-Wiener-Linien II</t>
  </si>
  <si>
    <t>SPG-Post-Floridsd./Stammersd. II</t>
  </si>
  <si>
    <t>KSV-Wiener-Netze 1/II</t>
  </si>
  <si>
    <t>SPG-ASKÖ-XI/Bäder II</t>
  </si>
  <si>
    <t>Polizei-SV-Wien II</t>
  </si>
  <si>
    <t>SPG-SKH-Post-SV 1036/ III</t>
  </si>
  <si>
    <t>SK-GÖC IV</t>
  </si>
  <si>
    <t>KSV-Wiener-Linien III</t>
  </si>
  <si>
    <t>KSK-International II</t>
  </si>
  <si>
    <t>ESV-Brunn/Gebirge II</t>
  </si>
  <si>
    <t>KSK-Post 1050/Wieden III</t>
  </si>
  <si>
    <t>KSV-Wien V</t>
  </si>
  <si>
    <t>KSV-Wiener-Netze 1/III</t>
  </si>
  <si>
    <t>SW-Westbahn II</t>
  </si>
  <si>
    <t>KSK-Meidling</t>
  </si>
  <si>
    <r>
      <t>ASKÖ-</t>
    </r>
    <r>
      <rPr>
        <b/>
        <sz val="10"/>
        <color rgb="FFFF0000"/>
        <rFont val="Arial"/>
        <family val="2"/>
      </rPr>
      <t>GELB</t>
    </r>
  </si>
  <si>
    <r>
      <rPr>
        <b/>
        <sz val="10"/>
        <rFont val="Arial"/>
        <family val="2"/>
      </rPr>
      <t>ASKÖ</t>
    </r>
    <r>
      <rPr>
        <b/>
        <sz val="10"/>
        <color rgb="FFFF0000"/>
        <rFont val="Arial"/>
        <family val="2"/>
      </rPr>
      <t>-ROT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</si>
  <si>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</si>
  <si>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</si>
  <si>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</si>
  <si>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</si>
  <si>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</si>
  <si>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</si>
  <si>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</si>
  <si>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</si>
  <si>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</si>
  <si>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</si>
  <si>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</si>
  <si>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</si>
  <si>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</si>
  <si>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</si>
  <si>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</si>
  <si>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</si>
  <si>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</si>
  <si>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</si>
  <si>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</si>
  <si>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</si>
  <si>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</si>
  <si>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</si>
  <si>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</si>
  <si>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</si>
  <si>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</si>
  <si>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</si>
  <si>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</si>
  <si>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</si>
  <si>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</si>
  <si>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</si>
  <si>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</si>
  <si>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</si>
  <si>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</si>
  <si>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</si>
  <si>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</si>
  <si>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</si>
  <si>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</si>
  <si>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</si>
  <si>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</si>
  <si>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= 1 x strafverifiziert - ohne Kegelwertung</t>
  </si>
  <si>
    <t>= 2 x strafverifiziert - ohne Kegelwertung</t>
  </si>
  <si>
    <t>= 3 x strafverifiziert - ohne Kegelwertung</t>
  </si>
  <si>
    <t>1x strafverifiziert</t>
  </si>
  <si>
    <t>2x strafverifiziert</t>
  </si>
  <si>
    <t>3x strafverifiziert</t>
  </si>
  <si>
    <t>BBSV-Wien A</t>
  </si>
  <si>
    <t>KSK-Grüner-Wohnen A</t>
  </si>
  <si>
    <t>SKG-Wien</t>
  </si>
  <si>
    <t>KSV-Wiener-Netze 2/A</t>
  </si>
  <si>
    <t>SPG-Post-Fl./Stamm. A</t>
  </si>
  <si>
    <t>SPG-ASKÖ XI/SV-Bäder A</t>
  </si>
  <si>
    <t>KSV-Wiener-Linien A</t>
  </si>
  <si>
    <t>KSV-Siemens 1</t>
  </si>
  <si>
    <t>SPG-Allianz/Helios</t>
  </si>
  <si>
    <t>SK-GÖC A</t>
  </si>
  <si>
    <t>KSV-Wien A</t>
  </si>
  <si>
    <t>KSV-Wien B</t>
  </si>
  <si>
    <t>BBSV-Wien B</t>
  </si>
  <si>
    <t>SPG-ASKÖ XI/SV-Bäder B</t>
  </si>
  <si>
    <t>SPG-Post-Fl./Stamm. B</t>
  </si>
  <si>
    <t>KSV-Wiener-Netze 2/B</t>
  </si>
  <si>
    <t>KSK-Grüner-Wohnen B</t>
  </si>
  <si>
    <t>KSV-Wiener-Netze 1</t>
  </si>
  <si>
    <t>SK-GÖC B</t>
  </si>
  <si>
    <t>SW-Westbahn-Wien</t>
  </si>
  <si>
    <t>ESV-Brunn/Gebirge</t>
  </si>
  <si>
    <t>KSV-Wiener-Linien B</t>
  </si>
  <si>
    <t>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</si>
</sst>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6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17DE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6"/>
      <color rgb="FF0000FF"/>
      <name val="Arial"/>
      <family val="2"/>
    </font>
    <font>
      <sz val="16"/>
      <color rgb="FF0000FF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0000FF"/>
      <name val="Arial"/>
      <family val="2"/>
    </font>
    <font>
      <b/>
      <sz val="10"/>
      <color rgb="FF00B05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b/>
      <sz val="20"/>
      <color rgb="FF0000FF"/>
      <name val="Arial"/>
      <family val="2"/>
    </font>
    <font>
      <sz val="20"/>
      <color rgb="FF0000FF"/>
      <name val="Arial"/>
      <family val="2"/>
    </font>
    <font>
      <b/>
      <sz val="20"/>
      <color indexed="9"/>
      <name val="Arial"/>
      <family val="2"/>
    </font>
    <font>
      <b/>
      <sz val="20"/>
      <color rgb="FFFF0000"/>
      <name val="Arial"/>
      <family val="2"/>
    </font>
    <font>
      <sz val="20"/>
      <color indexed="9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4"/>
      <color indexed="10"/>
      <name val="Arial"/>
      <family val="2"/>
    </font>
    <font>
      <b/>
      <sz val="10"/>
      <color rgb="FFFFC000"/>
      <name val="Arial"/>
      <family val="2"/>
    </font>
    <font>
      <b/>
      <sz val="14"/>
      <color rgb="FFFF0000"/>
      <name val="Arial"/>
      <family val="2"/>
    </font>
    <font>
      <b/>
      <sz val="8"/>
      <color rgb="FF0070C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4"/>
      </left>
      <right/>
      <top style="double">
        <color indexed="14"/>
      </top>
      <bottom/>
      <diagonal/>
    </border>
    <border>
      <left/>
      <right/>
      <top style="double">
        <color indexed="14"/>
      </top>
      <bottom/>
      <diagonal/>
    </border>
    <border>
      <left/>
      <right style="double">
        <color indexed="14"/>
      </right>
      <top style="double">
        <color indexed="14"/>
      </top>
      <bottom/>
      <diagonal/>
    </border>
    <border>
      <left style="double">
        <color indexed="14"/>
      </left>
      <right/>
      <top/>
      <bottom style="double">
        <color indexed="14"/>
      </bottom>
      <diagonal/>
    </border>
    <border>
      <left/>
      <right/>
      <top/>
      <bottom style="double">
        <color indexed="14"/>
      </bottom>
      <diagonal/>
    </border>
    <border>
      <left/>
      <right style="double">
        <color indexed="14"/>
      </right>
      <top/>
      <bottom style="double">
        <color indexed="1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/>
    <xf numFmtId="0" fontId="10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0" fillId="0" borderId="0" xfId="0" applyNumberFormat="1"/>
    <xf numFmtId="3" fontId="16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49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0" fontId="32" fillId="0" borderId="0" xfId="0" applyFont="1"/>
    <xf numFmtId="3" fontId="41" fillId="0" borderId="0" xfId="0" applyNumberFormat="1" applyFont="1" applyAlignment="1">
      <alignment horizontal="center" vertical="center"/>
    </xf>
    <xf numFmtId="1" fontId="32" fillId="0" borderId="0" xfId="0" applyNumberFormat="1" applyFont="1"/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quotePrefix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164" fontId="20" fillId="0" borderId="39" xfId="0" applyNumberFormat="1" applyFont="1" applyBorder="1" applyAlignment="1">
      <alignment horizontal="center" vertical="center"/>
    </xf>
    <xf numFmtId="164" fontId="20" fillId="0" borderId="4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7" fillId="5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39" xfId="0" applyFont="1" applyBorder="1" applyAlignment="1">
      <alignment vertical="center"/>
    </xf>
    <xf numFmtId="0" fontId="10" fillId="0" borderId="39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20" fillId="0" borderId="38" xfId="0" applyFont="1" applyBorder="1" applyAlignment="1">
      <alignment horizontal="left" vertical="center"/>
    </xf>
    <xf numFmtId="164" fontId="20" fillId="0" borderId="40" xfId="0" applyNumberFormat="1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9" fillId="6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52" xfId="0" applyBorder="1" applyAlignment="1">
      <alignment vertical="center"/>
    </xf>
    <xf numFmtId="0" fontId="4" fillId="3" borderId="49" xfId="0" applyFont="1" applyFill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0" fillId="0" borderId="40" xfId="0" quotePrefix="1" applyBorder="1" applyAlignment="1">
      <alignment horizontal="right" vertical="center"/>
    </xf>
    <xf numFmtId="164" fontId="1" fillId="0" borderId="39" xfId="0" applyNumberFormat="1" applyFont="1" applyBorder="1" applyAlignment="1">
      <alignment horizontal="center" vertical="center"/>
    </xf>
    <xf numFmtId="0" fontId="0" fillId="0" borderId="44" xfId="0" quotePrefix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54" xfId="0" applyBorder="1" applyAlignment="1">
      <alignment vertical="center"/>
    </xf>
    <xf numFmtId="164" fontId="1" fillId="0" borderId="53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0" fillId="0" borderId="53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45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64" fontId="18" fillId="0" borderId="3" xfId="0" applyNumberFormat="1" applyFon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0" fontId="45" fillId="0" borderId="54" xfId="0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164" fontId="55" fillId="0" borderId="0" xfId="0" applyNumberFormat="1" applyFont="1" applyAlignment="1">
      <alignment horizontal="center" vertical="center"/>
    </xf>
    <xf numFmtId="0" fontId="43" fillId="0" borderId="45" xfId="0" applyFont="1" applyBorder="1" applyAlignment="1">
      <alignment horizontal="left" vertical="center"/>
    </xf>
    <xf numFmtId="0" fontId="42" fillId="0" borderId="45" xfId="0" applyFont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11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1" fillId="0" borderId="40" xfId="0" applyFont="1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quotePrefix="1" applyFont="1" applyBorder="1" applyAlignment="1">
      <alignment horizontal="right" vertical="center"/>
    </xf>
    <xf numFmtId="0" fontId="54" fillId="7" borderId="0" xfId="0" applyFont="1" applyFill="1" applyAlignment="1">
      <alignment horizontal="center" vertical="center"/>
    </xf>
    <xf numFmtId="0" fontId="54" fillId="3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54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left" vertical="center"/>
    </xf>
    <xf numFmtId="0" fontId="9" fillId="6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horizontal="left" vertical="center"/>
    </xf>
    <xf numFmtId="0" fontId="0" fillId="4" borderId="0" xfId="0" applyFill="1"/>
    <xf numFmtId="0" fontId="9" fillId="2" borderId="39" xfId="0" applyFont="1" applyFill="1" applyBorder="1" applyAlignment="1">
      <alignment vertical="center"/>
    </xf>
    <xf numFmtId="0" fontId="9" fillId="2" borderId="39" xfId="0" applyFont="1" applyFill="1" applyBorder="1" applyAlignment="1">
      <alignment horizontal="right" vertical="center"/>
    </xf>
    <xf numFmtId="0" fontId="1" fillId="4" borderId="40" xfId="0" applyFont="1" applyFill="1" applyBorder="1" applyAlignment="1">
      <alignment horizontal="left" vertical="center"/>
    </xf>
    <xf numFmtId="0" fontId="9" fillId="4" borderId="39" xfId="0" applyFont="1" applyFill="1" applyBorder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1" fillId="0" borderId="4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right" vertical="center"/>
    </xf>
    <xf numFmtId="0" fontId="0" fillId="0" borderId="45" xfId="0" quotePrefix="1" applyBorder="1" applyAlignment="1">
      <alignment horizontal="right" vertical="center"/>
    </xf>
    <xf numFmtId="0" fontId="0" fillId="0" borderId="54" xfId="0" quotePrefix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37" fillId="0" borderId="25" xfId="0" applyNumberFormat="1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64" fontId="40" fillId="0" borderId="32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164" fontId="37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8" fillId="0" borderId="47" xfId="0" applyFont="1" applyBorder="1" applyAlignment="1">
      <alignment horizontal="center" vertical="center"/>
    </xf>
    <xf numFmtId="0" fontId="50" fillId="0" borderId="50" xfId="0" applyFont="1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0" fontId="51" fillId="0" borderId="50" xfId="0" applyFont="1" applyBorder="1" applyAlignment="1">
      <alignment vertical="center"/>
    </xf>
    <xf numFmtId="0" fontId="42" fillId="0" borderId="47" xfId="0" applyFont="1" applyBorder="1" applyAlignment="1">
      <alignment horizontal="center" vertical="center"/>
    </xf>
    <xf numFmtId="0" fontId="43" fillId="0" borderId="50" xfId="0" applyFont="1" applyBorder="1" applyAlignment="1">
      <alignment vertical="center"/>
    </xf>
    <xf numFmtId="0" fontId="44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46" fillId="0" borderId="7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53" fillId="0" borderId="8" xfId="0" applyFont="1" applyBorder="1" applyAlignment="1">
      <alignment vertical="center"/>
    </xf>
    <xf numFmtId="0" fontId="48" fillId="0" borderId="7" xfId="0" applyFont="1" applyBorder="1" applyAlignment="1">
      <alignment horizontal="center" vertical="center"/>
    </xf>
    <xf numFmtId="0" fontId="49" fillId="0" borderId="8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</cellXfs>
  <cellStyles count="1">
    <cellStyle name="Standard" xfId="0" builtinId="0"/>
  </cellStyles>
  <dxfs count="68"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99FF"/>
      <color rgb="FF92D050"/>
      <color rgb="FF0000FF"/>
      <color rgb="FFFF9900"/>
      <color rgb="FFFFCC66"/>
      <color rgb="FFBFBFBF"/>
      <color rgb="FFCC6600"/>
      <color rgb="FFFF6699"/>
      <color rgb="FFFF66FF"/>
      <color rgb="FFF17D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44"/>
  <sheetViews>
    <sheetView showGridLines="0" tabSelected="1" workbookViewId="0">
      <selection sqref="A1:I1"/>
    </sheetView>
  </sheetViews>
  <sheetFormatPr baseColWidth="10" defaultRowHeight="13.2" x14ac:dyDescent="0.25"/>
  <cols>
    <col min="1" max="2" width="11.6640625" style="26" customWidth="1"/>
    <col min="3" max="7" width="10.6640625" style="26" customWidth="1"/>
    <col min="8" max="9" width="11.6640625" style="26" customWidth="1"/>
    <col min="10" max="10" width="11.44140625" style="107"/>
  </cols>
  <sheetData>
    <row r="1" spans="1:34" ht="24.6" x14ac:dyDescent="0.25">
      <c r="A1" s="213" t="s">
        <v>34</v>
      </c>
      <c r="B1" s="213"/>
      <c r="C1" s="213"/>
      <c r="D1" s="213"/>
      <c r="E1" s="213"/>
      <c r="F1" s="213"/>
      <c r="G1" s="213"/>
      <c r="H1" s="213"/>
      <c r="I1" s="213"/>
    </row>
    <row r="2" spans="1:34" ht="24.6" x14ac:dyDescent="0.25">
      <c r="A2" s="103"/>
      <c r="B2" s="103"/>
      <c r="C2" s="103"/>
      <c r="D2" s="103"/>
      <c r="E2" s="103"/>
      <c r="F2" s="103"/>
      <c r="G2" s="103"/>
      <c r="H2" s="103"/>
      <c r="I2" s="103"/>
    </row>
    <row r="3" spans="1:34" ht="20.399999999999999" x14ac:dyDescent="0.25">
      <c r="A3" s="8"/>
      <c r="B3" s="8"/>
      <c r="C3" s="8"/>
      <c r="D3" s="8"/>
      <c r="E3" s="8"/>
      <c r="F3" s="8"/>
      <c r="G3" s="8"/>
      <c r="H3" s="8"/>
      <c r="I3" s="8"/>
    </row>
    <row r="4" spans="1:34" ht="22.8" x14ac:dyDescent="0.25">
      <c r="A4" s="214" t="s">
        <v>15</v>
      </c>
      <c r="B4" s="194"/>
      <c r="C4" s="194"/>
      <c r="D4" s="194"/>
      <c r="E4" s="194"/>
      <c r="F4" s="194"/>
      <c r="G4" s="194"/>
      <c r="H4" s="194"/>
      <c r="I4" s="194"/>
    </row>
    <row r="5" spans="1:34" s="1" customFormat="1" x14ac:dyDescent="0.25">
      <c r="A5" s="26"/>
      <c r="B5" s="26"/>
      <c r="C5" s="26"/>
      <c r="D5" s="26"/>
      <c r="E5" s="26"/>
      <c r="F5" s="26"/>
      <c r="G5" s="26"/>
      <c r="H5" s="26"/>
      <c r="I5" s="26"/>
      <c r="J5" s="10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1" customFormat="1" x14ac:dyDescent="0.25">
      <c r="A6" s="26"/>
      <c r="B6" s="26"/>
      <c r="C6" s="26"/>
      <c r="D6" s="26"/>
      <c r="E6" s="26"/>
      <c r="F6" s="26"/>
      <c r="G6" s="26"/>
      <c r="H6" s="26"/>
      <c r="I6" s="26"/>
      <c r="J6" s="10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1" customFormat="1" ht="15" customHeight="1" x14ac:dyDescent="0.25">
      <c r="A7" s="26"/>
      <c r="B7" s="26"/>
      <c r="C7" s="25" t="s">
        <v>19</v>
      </c>
      <c r="D7" s="101" t="s">
        <v>23</v>
      </c>
      <c r="E7" s="102" t="s">
        <v>24</v>
      </c>
      <c r="F7" s="73" t="s">
        <v>25</v>
      </c>
      <c r="G7"/>
      <c r="H7" s="26"/>
      <c r="I7" s="26"/>
      <c r="J7" s="10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1" customFormat="1" ht="15" customHeight="1" x14ac:dyDescent="0.25">
      <c r="A8" s="26"/>
      <c r="B8" s="26"/>
      <c r="C8" s="37">
        <f>'Statistik '!B18</f>
        <v>215001</v>
      </c>
      <c r="D8" s="38">
        <f>'Statistik '!E18</f>
        <v>841092</v>
      </c>
      <c r="E8" s="39">
        <f>'Statistik '!G18</f>
        <v>1121579</v>
      </c>
      <c r="F8" s="39">
        <f>'Statistik '!I18</f>
        <v>912519</v>
      </c>
      <c r="G8"/>
      <c r="H8" s="26"/>
      <c r="I8" s="26"/>
      <c r="J8" s="10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5" customHeight="1" x14ac:dyDescent="0.25">
      <c r="B9" s="177" t="s">
        <v>151</v>
      </c>
      <c r="C9" s="40">
        <f>'Statistik '!B19</f>
        <v>479.91294642857144</v>
      </c>
      <c r="D9" s="41">
        <f>'Statistik '!E19</f>
        <v>530.99242424242425</v>
      </c>
      <c r="E9" s="40">
        <f>'Statistik '!G19</f>
        <v>525.08380149812729</v>
      </c>
      <c r="F9" s="40">
        <f>'Statistik '!I19</f>
        <v>490.60161290322583</v>
      </c>
      <c r="G9"/>
    </row>
    <row r="10" spans="1:34" s="2" customFormat="1" ht="15.6" x14ac:dyDescent="0.25">
      <c r="A10" s="30"/>
      <c r="B10" s="117" t="s">
        <v>28</v>
      </c>
      <c r="C10" s="40">
        <v>472.3</v>
      </c>
      <c r="D10" s="41">
        <v>533.70000000000005</v>
      </c>
      <c r="E10" s="40">
        <v>519.79999999999995</v>
      </c>
      <c r="F10" s="40">
        <v>496.2</v>
      </c>
      <c r="G10"/>
      <c r="H10" s="34"/>
      <c r="I10" s="34"/>
      <c r="J10" s="10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" customFormat="1" ht="15" x14ac:dyDescent="0.25">
      <c r="A11" s="26"/>
      <c r="B11" s="65" t="s">
        <v>30</v>
      </c>
      <c r="C11" s="118">
        <f t="shared" ref="C11:F11" si="0">SUM(C9)-C10</f>
        <v>7.6129464285714334</v>
      </c>
      <c r="D11" s="118">
        <f t="shared" si="0"/>
        <v>-2.7075757575757962</v>
      </c>
      <c r="E11" s="118">
        <f t="shared" si="0"/>
        <v>5.2838014981273318</v>
      </c>
      <c r="F11" s="118">
        <f t="shared" si="0"/>
        <v>-5.5983870967741609</v>
      </c>
      <c r="G11"/>
      <c r="H11" s="26"/>
      <c r="I11" s="26"/>
      <c r="J11" s="10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" customFormat="1" ht="15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10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21.6" thickBot="1" x14ac:dyDescent="0.3">
      <c r="A13" s="215" t="s">
        <v>16</v>
      </c>
      <c r="B13" s="215"/>
      <c r="C13" s="215"/>
      <c r="D13" s="215"/>
      <c r="E13" s="215"/>
      <c r="F13" s="215"/>
      <c r="G13" s="215"/>
      <c r="H13" s="215"/>
      <c r="I13" s="215"/>
    </row>
    <row r="14" spans="1:34" ht="30.6" thickTop="1" x14ac:dyDescent="0.25">
      <c r="A14" s="8"/>
      <c r="B14" s="8"/>
      <c r="C14" s="216">
        <f>'Statistik '!$E$31</f>
        <v>3090191</v>
      </c>
      <c r="D14" s="217"/>
      <c r="E14" s="217"/>
      <c r="F14" s="217"/>
      <c r="G14" s="218"/>
      <c r="H14" s="8"/>
      <c r="I14" s="8"/>
    </row>
    <row r="15" spans="1:34" ht="21.6" thickBot="1" x14ac:dyDescent="0.3">
      <c r="C15" s="210" t="s">
        <v>2</v>
      </c>
      <c r="D15" s="211"/>
      <c r="E15" s="211"/>
      <c r="F15" s="211"/>
      <c r="G15" s="212"/>
    </row>
    <row r="16" spans="1:34" ht="21.6" thickTop="1" x14ac:dyDescent="0.25">
      <c r="C16" s="18"/>
      <c r="D16" s="8"/>
      <c r="E16" s="8"/>
      <c r="F16" s="8"/>
      <c r="G16" s="8"/>
    </row>
    <row r="17" spans="1:12" ht="13.8" thickBot="1" x14ac:dyDescent="0.3">
      <c r="C17" s="178" t="s">
        <v>9</v>
      </c>
      <c r="D17" s="178"/>
      <c r="E17" s="178"/>
      <c r="F17" s="178"/>
      <c r="G17" s="178"/>
    </row>
    <row r="18" spans="1:12" ht="25.2" thickTop="1" x14ac:dyDescent="0.25">
      <c r="C18" s="181">
        <f>'Statistik '!$E$32</f>
        <v>215001</v>
      </c>
      <c r="D18" s="182"/>
      <c r="E18" s="182"/>
      <c r="F18" s="182"/>
      <c r="G18" s="183"/>
    </row>
    <row r="19" spans="1:12" ht="21.6" thickBot="1" x14ac:dyDescent="0.3">
      <c r="C19" s="184" t="s">
        <v>2</v>
      </c>
      <c r="D19" s="185"/>
      <c r="E19" s="185"/>
      <c r="F19" s="185"/>
      <c r="G19" s="186"/>
    </row>
    <row r="20" spans="1:12" ht="21.6" thickTop="1" x14ac:dyDescent="0.25">
      <c r="C20" s="19"/>
      <c r="D20" s="108"/>
      <c r="E20" s="108"/>
      <c r="F20" s="108"/>
      <c r="G20" s="108"/>
    </row>
    <row r="21" spans="1:12" ht="13.8" thickBot="1" x14ac:dyDescent="0.3">
      <c r="C21" s="187" t="s">
        <v>10</v>
      </c>
      <c r="D21" s="187"/>
      <c r="E21" s="187"/>
      <c r="F21" s="187"/>
      <c r="G21" s="187"/>
    </row>
    <row r="22" spans="1:12" ht="25.2" thickTop="1" x14ac:dyDescent="0.25">
      <c r="C22" s="188">
        <f>'Statistik '!$E$33</f>
        <v>2875190</v>
      </c>
      <c r="D22" s="189"/>
      <c r="E22" s="189"/>
      <c r="F22" s="189"/>
      <c r="G22" s="190"/>
    </row>
    <row r="23" spans="1:12" ht="21.6" thickBot="1" x14ac:dyDescent="0.3">
      <c r="C23" s="191" t="s">
        <v>2</v>
      </c>
      <c r="D23" s="192"/>
      <c r="E23" s="192"/>
      <c r="F23" s="192"/>
      <c r="G23" s="193"/>
    </row>
    <row r="24" spans="1:12" ht="13.8" thickTop="1" x14ac:dyDescent="0.25"/>
    <row r="25" spans="1:12" ht="23.4" thickBot="1" x14ac:dyDescent="0.3">
      <c r="A25" s="194" t="s">
        <v>11</v>
      </c>
      <c r="B25" s="194"/>
      <c r="C25" s="194"/>
      <c r="D25" s="194"/>
      <c r="E25" s="194"/>
      <c r="F25" s="194"/>
      <c r="G25" s="194"/>
      <c r="H25" s="194"/>
      <c r="I25" s="194"/>
    </row>
    <row r="26" spans="1:12" s="43" customFormat="1" ht="25.8" thickTop="1" thickBot="1" x14ac:dyDescent="0.45">
      <c r="A26" s="109"/>
      <c r="B26" s="109"/>
      <c r="C26" s="195" t="s">
        <v>1</v>
      </c>
      <c r="D26" s="196"/>
      <c r="E26" s="201">
        <f>'Statistik '!$F$31</f>
        <v>512.63951559389511</v>
      </c>
      <c r="F26" s="196"/>
      <c r="G26" s="202"/>
      <c r="H26" s="42" t="e">
        <f>SUM(D7+E7+#REF!+#REF!+#REF!+#REF!+#REF!+#REF!+#REF!+#REF!)</f>
        <v>#VALUE!</v>
      </c>
      <c r="I26" s="109"/>
      <c r="J26" s="110"/>
    </row>
    <row r="27" spans="1:12" ht="21.6" thickTop="1" x14ac:dyDescent="0.25">
      <c r="C27" s="20"/>
      <c r="D27" s="4"/>
      <c r="E27" s="21"/>
      <c r="F27" s="111"/>
      <c r="G27" s="112"/>
      <c r="H27" s="10"/>
    </row>
    <row r="28" spans="1:12" ht="15.6" x14ac:dyDescent="0.25">
      <c r="C28" s="197" t="s">
        <v>7</v>
      </c>
      <c r="D28" s="197"/>
      <c r="E28" s="197"/>
      <c r="F28" s="197"/>
      <c r="G28" s="197"/>
      <c r="H28" s="12"/>
      <c r="I28" s="12"/>
    </row>
    <row r="29" spans="1:12" s="43" customFormat="1" ht="24.6" x14ac:dyDescent="0.4">
      <c r="A29" s="109"/>
      <c r="B29" s="109"/>
      <c r="C29" s="198" t="s">
        <v>1</v>
      </c>
      <c r="D29" s="199"/>
      <c r="E29" s="203">
        <f>'Statistik '!$F$32</f>
        <v>479.91294642857144</v>
      </c>
      <c r="F29" s="204"/>
      <c r="G29" s="205"/>
      <c r="H29" s="109"/>
      <c r="I29" s="44">
        <f>$D$38</f>
        <v>0</v>
      </c>
      <c r="J29" s="110"/>
      <c r="L29" s="45"/>
    </row>
    <row r="30" spans="1:12" ht="21" x14ac:dyDescent="0.25">
      <c r="C30" s="22"/>
      <c r="D30" s="113"/>
      <c r="E30" s="21"/>
      <c r="F30" s="111"/>
      <c r="G30" s="112"/>
      <c r="H30" s="10"/>
      <c r="I30" s="11"/>
      <c r="L30" s="9"/>
    </row>
    <row r="31" spans="1:12" ht="15.6" x14ac:dyDescent="0.25">
      <c r="C31" s="200" t="s">
        <v>8</v>
      </c>
      <c r="D31" s="200"/>
      <c r="E31" s="200"/>
      <c r="F31" s="200"/>
      <c r="G31" s="200"/>
      <c r="H31" s="12"/>
      <c r="I31" s="12"/>
    </row>
    <row r="32" spans="1:12" s="43" customFormat="1" ht="24.6" x14ac:dyDescent="0.4">
      <c r="A32" s="109"/>
      <c r="B32" s="109"/>
      <c r="C32" s="179" t="s">
        <v>1</v>
      </c>
      <c r="D32" s="180"/>
      <c r="E32" s="206">
        <f>'Statistik '!$F$33</f>
        <v>515.26702508960568</v>
      </c>
      <c r="F32" s="207"/>
      <c r="G32" s="208"/>
      <c r="H32" s="109"/>
      <c r="I32" s="44">
        <f>$I$38</f>
        <v>0</v>
      </c>
      <c r="J32" s="110"/>
    </row>
    <row r="36" spans="1:9" ht="20.25" customHeight="1" x14ac:dyDescent="0.25">
      <c r="A36" s="209" t="s">
        <v>18</v>
      </c>
      <c r="B36" s="209"/>
      <c r="C36" s="209"/>
      <c r="D36" s="209"/>
      <c r="E36" s="209"/>
      <c r="F36" s="209"/>
      <c r="G36" s="209"/>
      <c r="H36" s="209"/>
      <c r="I36" s="209"/>
    </row>
    <row r="37" spans="1:9" ht="20.25" customHeight="1" x14ac:dyDescent="0.25"/>
    <row r="43" spans="1:9" x14ac:dyDescent="0.25">
      <c r="A43" s="178"/>
      <c r="B43" s="178"/>
      <c r="C43" s="178"/>
      <c r="D43" s="178"/>
      <c r="E43" s="178"/>
      <c r="F43" s="178"/>
      <c r="G43" s="178"/>
      <c r="H43" s="178"/>
      <c r="I43" s="178"/>
    </row>
    <row r="44" spans="1:9" x14ac:dyDescent="0.25">
      <c r="A44" s="4"/>
      <c r="B44" s="4"/>
      <c r="C44" s="4"/>
      <c r="D44" s="4"/>
      <c r="E44" s="4"/>
      <c r="F44" s="4"/>
      <c r="G44" s="4"/>
      <c r="H44" s="4"/>
      <c r="I44" s="4"/>
    </row>
  </sheetData>
  <sheetProtection algorithmName="SHA-512" hashValue="7xzAU7JqzjWafNHQQY5QMz+F4l69VGSC34b44QS/MeJmNP9YDR4shilVlY/9kMrZ5jO8mkbyrRLbiRlWmh61Pg==" saltValue="qg393a9SkVMWkUTKc7ENlA==" spinCount="100000" sheet="1" objects="1" scenarios="1" selectLockedCells="1" selectUnlockedCells="1"/>
  <mergeCells count="22">
    <mergeCell ref="A36:I36"/>
    <mergeCell ref="C15:G15"/>
    <mergeCell ref="A1:I1"/>
    <mergeCell ref="A4:I4"/>
    <mergeCell ref="A13:I13"/>
    <mergeCell ref="C14:G14"/>
    <mergeCell ref="A43:I43"/>
    <mergeCell ref="C32:D32"/>
    <mergeCell ref="C17:G17"/>
    <mergeCell ref="C18:G18"/>
    <mergeCell ref="C19:G19"/>
    <mergeCell ref="C21:G21"/>
    <mergeCell ref="C22:G22"/>
    <mergeCell ref="C23:G23"/>
    <mergeCell ref="A25:I25"/>
    <mergeCell ref="C26:D26"/>
    <mergeCell ref="C28:G28"/>
    <mergeCell ref="C29:D29"/>
    <mergeCell ref="C31:G31"/>
    <mergeCell ref="E26:G26"/>
    <mergeCell ref="E29:G29"/>
    <mergeCell ref="E32:G32"/>
  </mergeCells>
  <conditionalFormatting sqref="H30 C9:F9">
    <cfRule type="cellIs" dxfId="67" priority="6" stopIfTrue="1" operator="between">
      <formula>480</formula>
      <formula>539.99</formula>
    </cfRule>
    <cfRule type="cellIs" dxfId="66" priority="7" stopIfTrue="1" operator="between">
      <formula>540</formula>
      <formula>599.99</formula>
    </cfRule>
    <cfRule type="cellIs" dxfId="65" priority="8" stopIfTrue="1" operator="between">
      <formula>600</formula>
      <formula>800</formula>
    </cfRule>
  </conditionalFormatting>
  <conditionalFormatting sqref="C10:F10">
    <cfRule type="cellIs" dxfId="64" priority="3" stopIfTrue="1" operator="between">
      <formula>480</formula>
      <formula>539.99</formula>
    </cfRule>
    <cfRule type="cellIs" dxfId="63" priority="4" stopIfTrue="1" operator="between">
      <formula>540</formula>
      <formula>599.99</formula>
    </cfRule>
    <cfRule type="cellIs" dxfId="62" priority="5" stopIfTrue="1" operator="between">
      <formula>600</formula>
      <formula>800</formula>
    </cfRule>
  </conditionalFormatting>
  <conditionalFormatting sqref="C11:F11">
    <cfRule type="cellIs" dxfId="61" priority="1" operator="between">
      <formula>1</formula>
      <formula>1000</formula>
    </cfRule>
    <cfRule type="cellIs" dxfId="60" priority="2" operator="between">
      <formula>-1000</formula>
      <formula>-0.9</formula>
    </cfRule>
  </conditionalFormatting>
  <pageMargins left="0.19685039370078741" right="0.19685039370078741" top="0.59055118110236227" bottom="0.59055118110236227" header="0" footer="0"/>
  <pageSetup paperSize="9" orientation="portrait" horizontalDpi="4294967294" verticalDpi="30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5"/>
  <sheetViews>
    <sheetView showGridLines="0" zoomScale="70" zoomScaleNormal="70" workbookViewId="0"/>
  </sheetViews>
  <sheetFormatPr baseColWidth="10" defaultRowHeight="13.2" x14ac:dyDescent="0.25"/>
  <cols>
    <col min="1" max="1" width="25.6640625" style="3" customWidth="1"/>
    <col min="2" max="3" width="10.6640625" style="26" customWidth="1"/>
    <col min="4" max="4" width="25.6640625" style="3" customWidth="1"/>
    <col min="5" max="5" width="10.6640625" style="26" customWidth="1"/>
    <col min="6" max="6" width="25.6640625" style="26" customWidth="1"/>
    <col min="7" max="7" width="10.6640625" style="26" customWidth="1"/>
    <col min="8" max="8" width="25.6640625" style="26" customWidth="1"/>
    <col min="9" max="9" width="10.6640625" style="26" customWidth="1"/>
    <col min="10" max="10" width="25.6640625" style="26" customWidth="1"/>
    <col min="11" max="11" width="10.6640625" style="26" customWidth="1"/>
    <col min="12" max="12" width="15.6640625" style="26" customWidth="1"/>
    <col min="13" max="13" width="10.6640625" style="26" customWidth="1"/>
    <col min="14" max="14" width="7.6640625" style="26" customWidth="1"/>
    <col min="15" max="15" width="9.6640625" style="26" customWidth="1"/>
    <col min="16" max="16" width="7.6640625" style="26" customWidth="1"/>
    <col min="17" max="17" width="9.6640625" style="26" customWidth="1"/>
    <col min="18" max="18" width="5.6640625" style="26" customWidth="1"/>
    <col min="19" max="19" width="10.6640625" style="26" customWidth="1"/>
  </cols>
  <sheetData>
    <row r="1" spans="1:19" ht="30" customHeight="1" thickBot="1" x14ac:dyDescent="0.3">
      <c r="A1" s="74" t="s">
        <v>31</v>
      </c>
      <c r="B1" s="3"/>
      <c r="C1" s="3"/>
      <c r="G1" s="3"/>
      <c r="H1" s="3"/>
      <c r="I1" s="3"/>
      <c r="J1" s="3"/>
      <c r="L1" s="3"/>
      <c r="M1" s="3"/>
      <c r="N1" s="3"/>
      <c r="O1" s="3"/>
      <c r="P1" s="3"/>
      <c r="Q1" s="3"/>
    </row>
    <row r="2" spans="1:19" s="1" customFormat="1" ht="20.100000000000001" customHeight="1" x14ac:dyDescent="0.25">
      <c r="A2" s="221" t="s">
        <v>35</v>
      </c>
      <c r="B2" s="222"/>
      <c r="C2" s="3"/>
      <c r="D2" s="223" t="s">
        <v>32</v>
      </c>
      <c r="E2" s="224"/>
      <c r="F2" s="225" t="s">
        <v>36</v>
      </c>
      <c r="G2" s="226"/>
      <c r="H2" s="227" t="s">
        <v>37</v>
      </c>
      <c r="I2" s="228"/>
      <c r="J2"/>
      <c r="K2"/>
      <c r="L2"/>
      <c r="M2"/>
      <c r="N2"/>
      <c r="O2"/>
      <c r="P2"/>
      <c r="Q2"/>
      <c r="R2" s="3"/>
      <c r="S2" s="3"/>
    </row>
    <row r="3" spans="1:19" ht="20.100000000000001" customHeight="1" x14ac:dyDescent="0.25">
      <c r="A3" s="129" t="s">
        <v>38</v>
      </c>
      <c r="B3" s="82">
        <v>27891</v>
      </c>
      <c r="C3" s="3"/>
      <c r="D3" s="129" t="s">
        <v>45</v>
      </c>
      <c r="E3" s="55">
        <v>72439</v>
      </c>
      <c r="F3" s="143" t="s">
        <v>57</v>
      </c>
      <c r="G3" s="145">
        <v>81261</v>
      </c>
      <c r="H3" s="129" t="s">
        <v>70</v>
      </c>
      <c r="I3" s="82">
        <v>73629</v>
      </c>
      <c r="J3"/>
      <c r="K3"/>
      <c r="L3"/>
      <c r="M3"/>
      <c r="N3"/>
      <c r="O3"/>
      <c r="P3"/>
      <c r="Q3"/>
      <c r="R3" s="3"/>
      <c r="S3" s="3"/>
    </row>
    <row r="4" spans="1:19" ht="20.100000000000001" customHeight="1" x14ac:dyDescent="0.25">
      <c r="A4" s="129" t="s">
        <v>39</v>
      </c>
      <c r="B4" s="55">
        <v>27330</v>
      </c>
      <c r="C4" s="3"/>
      <c r="D4" s="129" t="s">
        <v>46</v>
      </c>
      <c r="E4" s="55">
        <v>71712</v>
      </c>
      <c r="F4" s="141" t="s">
        <v>58</v>
      </c>
      <c r="G4" s="142">
        <v>79744</v>
      </c>
      <c r="H4" s="129" t="s">
        <v>71</v>
      </c>
      <c r="I4" s="82">
        <v>72930</v>
      </c>
      <c r="J4"/>
      <c r="K4"/>
      <c r="L4"/>
      <c r="M4"/>
      <c r="N4"/>
      <c r="O4"/>
      <c r="P4"/>
      <c r="Q4"/>
      <c r="R4" s="3"/>
      <c r="S4" s="3"/>
    </row>
    <row r="5" spans="1:19" ht="20.100000000000001" customHeight="1" x14ac:dyDescent="0.25">
      <c r="A5" s="129" t="s">
        <v>40</v>
      </c>
      <c r="B5" s="55">
        <v>27964</v>
      </c>
      <c r="C5" s="3"/>
      <c r="D5" s="50" t="s">
        <v>47</v>
      </c>
      <c r="E5" s="55">
        <v>70719</v>
      </c>
      <c r="F5" s="50" t="s">
        <v>39</v>
      </c>
      <c r="G5" s="82">
        <v>83339</v>
      </c>
      <c r="H5" s="50" t="s">
        <v>72</v>
      </c>
      <c r="I5" s="82">
        <v>73834</v>
      </c>
      <c r="J5"/>
      <c r="K5"/>
      <c r="L5"/>
      <c r="M5"/>
      <c r="N5" s="23"/>
      <c r="O5"/>
      <c r="P5"/>
      <c r="Q5"/>
      <c r="R5" s="3"/>
      <c r="S5" s="3"/>
    </row>
    <row r="6" spans="1:19" ht="20.100000000000001" customHeight="1" x14ac:dyDescent="0.25">
      <c r="A6" s="129" t="s">
        <v>41</v>
      </c>
      <c r="B6" s="55">
        <v>26290</v>
      </c>
      <c r="C6" s="3"/>
      <c r="D6" s="129" t="s">
        <v>48</v>
      </c>
      <c r="E6" s="55">
        <v>72588</v>
      </c>
      <c r="F6" s="50" t="s">
        <v>59</v>
      </c>
      <c r="G6" s="82">
        <v>82141</v>
      </c>
      <c r="H6" s="50" t="s">
        <v>73</v>
      </c>
      <c r="I6" s="82">
        <v>71881</v>
      </c>
      <c r="J6"/>
      <c r="K6"/>
      <c r="L6"/>
      <c r="M6"/>
      <c r="N6" s="23"/>
      <c r="O6"/>
      <c r="P6"/>
      <c r="Q6"/>
      <c r="R6" s="3"/>
      <c r="S6" s="3"/>
    </row>
    <row r="7" spans="1:19" ht="20.100000000000001" customHeight="1" x14ac:dyDescent="0.25">
      <c r="A7" s="129" t="s">
        <v>42</v>
      </c>
      <c r="B7" s="55">
        <v>26882</v>
      </c>
      <c r="C7" s="3"/>
      <c r="D7" s="129" t="s">
        <v>49</v>
      </c>
      <c r="E7" s="55">
        <v>69286</v>
      </c>
      <c r="F7" s="143" t="s">
        <v>60</v>
      </c>
      <c r="G7" s="145">
        <v>78662</v>
      </c>
      <c r="H7" s="50" t="s">
        <v>74</v>
      </c>
      <c r="I7" s="82">
        <v>71594</v>
      </c>
      <c r="J7"/>
      <c r="K7"/>
      <c r="L7"/>
      <c r="M7"/>
      <c r="N7" s="23"/>
      <c r="O7"/>
      <c r="P7"/>
      <c r="Q7"/>
      <c r="R7" s="3"/>
      <c r="S7" s="3"/>
    </row>
    <row r="8" spans="1:19" ht="20.100000000000001" customHeight="1" x14ac:dyDescent="0.25">
      <c r="A8" s="129" t="s">
        <v>43</v>
      </c>
      <c r="B8" s="55">
        <v>26491</v>
      </c>
      <c r="C8" s="3"/>
      <c r="D8" s="129" t="s">
        <v>50</v>
      </c>
      <c r="E8" s="55">
        <v>70056</v>
      </c>
      <c r="F8" s="50" t="s">
        <v>61</v>
      </c>
      <c r="G8" s="82">
        <v>81138</v>
      </c>
      <c r="H8" s="143" t="s">
        <v>75</v>
      </c>
      <c r="I8" s="145">
        <v>67472</v>
      </c>
      <c r="J8"/>
      <c r="K8"/>
      <c r="L8"/>
      <c r="M8"/>
      <c r="N8" s="23"/>
      <c r="O8"/>
      <c r="P8"/>
      <c r="Q8"/>
      <c r="R8" s="3"/>
      <c r="S8" s="3"/>
    </row>
    <row r="9" spans="1:19" ht="20.100000000000001" customHeight="1" x14ac:dyDescent="0.25">
      <c r="A9" s="129" t="s">
        <v>44</v>
      </c>
      <c r="B9" s="55">
        <v>26341</v>
      </c>
      <c r="C9" s="3"/>
      <c r="D9" s="129" t="s">
        <v>51</v>
      </c>
      <c r="E9" s="55">
        <v>70615</v>
      </c>
      <c r="F9" s="50" t="s">
        <v>62</v>
      </c>
      <c r="G9" s="117">
        <v>81948</v>
      </c>
      <c r="H9" s="50" t="s">
        <v>76</v>
      </c>
      <c r="I9" s="82">
        <v>68842</v>
      </c>
      <c r="J9"/>
      <c r="K9"/>
      <c r="L9"/>
      <c r="M9"/>
      <c r="N9" s="23"/>
      <c r="O9"/>
      <c r="P9"/>
      <c r="Q9"/>
      <c r="R9" s="3"/>
      <c r="S9" s="3"/>
    </row>
    <row r="10" spans="1:19" ht="20.100000000000001" customHeight="1" x14ac:dyDescent="0.25">
      <c r="A10" s="129" t="s">
        <v>45</v>
      </c>
      <c r="B10" s="55">
        <v>25812</v>
      </c>
      <c r="C10" s="3"/>
      <c r="D10" s="129" t="s">
        <v>52</v>
      </c>
      <c r="E10" s="55">
        <v>69938</v>
      </c>
      <c r="F10" s="50" t="s">
        <v>63</v>
      </c>
      <c r="G10" s="82">
        <v>81186</v>
      </c>
      <c r="H10" s="50" t="s">
        <v>77</v>
      </c>
      <c r="I10" s="82">
        <v>71141</v>
      </c>
      <c r="J10"/>
      <c r="K10"/>
      <c r="L10"/>
      <c r="M10"/>
      <c r="N10" s="23"/>
      <c r="O10"/>
      <c r="P10"/>
      <c r="Q10"/>
      <c r="R10" s="3"/>
      <c r="S10" s="3"/>
    </row>
    <row r="11" spans="1:19" ht="20.100000000000001" customHeight="1" x14ac:dyDescent="0.25">
      <c r="A11" s="56"/>
      <c r="B11" s="83"/>
      <c r="C11" s="3"/>
      <c r="D11" s="129" t="s">
        <v>53</v>
      </c>
      <c r="E11" s="55">
        <v>68879</v>
      </c>
      <c r="F11" s="50" t="s">
        <v>64</v>
      </c>
      <c r="G11" s="82">
        <v>81771</v>
      </c>
      <c r="H11" s="50" t="s">
        <v>44</v>
      </c>
      <c r="I11" s="82">
        <v>71539</v>
      </c>
      <c r="J11"/>
      <c r="K11"/>
      <c r="L11"/>
      <c r="M11"/>
      <c r="N11" s="23"/>
      <c r="O11"/>
      <c r="P11"/>
      <c r="Q11"/>
      <c r="R11" s="3"/>
      <c r="S11" s="3"/>
    </row>
    <row r="12" spans="1:19" ht="20.100000000000001" customHeight="1" x14ac:dyDescent="0.25">
      <c r="A12" s="56"/>
      <c r="B12" s="82"/>
      <c r="C12" s="3"/>
      <c r="D12" s="129" t="s">
        <v>54</v>
      </c>
      <c r="E12" s="55">
        <v>66587</v>
      </c>
      <c r="F12" s="147" t="s">
        <v>65</v>
      </c>
      <c r="G12" s="148">
        <v>72528</v>
      </c>
      <c r="H12" s="50" t="s">
        <v>78</v>
      </c>
      <c r="I12" s="82">
        <v>70611</v>
      </c>
      <c r="J12"/>
      <c r="K12"/>
      <c r="L12"/>
      <c r="M12"/>
      <c r="N12" s="23"/>
      <c r="O12"/>
      <c r="P12"/>
      <c r="Q12"/>
      <c r="R12" s="3"/>
      <c r="S12" s="3"/>
    </row>
    <row r="13" spans="1:19" ht="20.100000000000001" customHeight="1" x14ac:dyDescent="0.25">
      <c r="A13" s="56"/>
      <c r="B13" s="82"/>
      <c r="C13" s="3"/>
      <c r="D13" s="129" t="s">
        <v>55</v>
      </c>
      <c r="E13" s="55">
        <v>68869</v>
      </c>
      <c r="F13" s="50" t="s">
        <v>66</v>
      </c>
      <c r="G13" s="82">
        <v>79744</v>
      </c>
      <c r="H13" s="143" t="s">
        <v>79</v>
      </c>
      <c r="I13" s="145">
        <v>65655</v>
      </c>
      <c r="J13"/>
      <c r="K13"/>
      <c r="L13"/>
      <c r="M13"/>
      <c r="N13" s="23"/>
      <c r="O13"/>
      <c r="P13"/>
      <c r="Q13"/>
      <c r="R13" s="3"/>
      <c r="S13" s="3"/>
    </row>
    <row r="14" spans="1:19" ht="20.100000000000001" customHeight="1" x14ac:dyDescent="0.25">
      <c r="A14" s="57"/>
      <c r="B14" s="82"/>
      <c r="C14" s="3"/>
      <c r="D14" s="129" t="s">
        <v>56</v>
      </c>
      <c r="E14" s="55">
        <v>69404</v>
      </c>
      <c r="F14" s="50" t="s">
        <v>67</v>
      </c>
      <c r="G14" s="82">
        <v>81033</v>
      </c>
      <c r="H14" s="150" t="s">
        <v>80</v>
      </c>
      <c r="I14" s="82">
        <v>67856</v>
      </c>
      <c r="J14"/>
      <c r="K14"/>
      <c r="L14"/>
      <c r="M14"/>
      <c r="N14" s="23"/>
      <c r="O14"/>
      <c r="P14"/>
      <c r="Q14"/>
      <c r="R14" s="3"/>
      <c r="S14" s="3"/>
    </row>
    <row r="15" spans="1:19" ht="20.100000000000001" customHeight="1" x14ac:dyDescent="0.25">
      <c r="A15" s="57"/>
      <c r="B15" s="82"/>
      <c r="C15" s="3"/>
      <c r="D15" s="56"/>
      <c r="E15" s="58"/>
      <c r="F15" s="50" t="s">
        <v>68</v>
      </c>
      <c r="G15" s="55">
        <v>80627</v>
      </c>
      <c r="H15" s="50" t="s">
        <v>81</v>
      </c>
      <c r="I15" s="55">
        <v>65535</v>
      </c>
      <c r="J15"/>
      <c r="K15"/>
      <c r="L15"/>
      <c r="M15"/>
      <c r="N15" s="24"/>
      <c r="O15"/>
      <c r="P15"/>
      <c r="Q15"/>
      <c r="R15" s="3"/>
      <c r="S15" s="3"/>
    </row>
    <row r="16" spans="1:19" ht="20.100000000000001" customHeight="1" x14ac:dyDescent="0.25">
      <c r="A16" s="46"/>
      <c r="B16" s="83"/>
      <c r="C16" s="3"/>
      <c r="D16" s="56"/>
      <c r="E16" s="58"/>
      <c r="F16" s="143" t="s">
        <v>69</v>
      </c>
      <c r="G16" s="146">
        <v>76457</v>
      </c>
      <c r="H16" s="53"/>
      <c r="I16" s="55"/>
      <c r="J16"/>
      <c r="K16"/>
      <c r="L16"/>
      <c r="M16"/>
      <c r="N16"/>
      <c r="O16"/>
      <c r="P16"/>
      <c r="Q16"/>
      <c r="R16" s="3"/>
      <c r="S16" s="3"/>
    </row>
    <row r="17" spans="1:19" ht="20.100000000000001" customHeight="1" x14ac:dyDescent="0.25">
      <c r="A17" s="47"/>
      <c r="B17" s="84"/>
      <c r="C17" s="3"/>
      <c r="D17" s="131"/>
      <c r="E17" s="48"/>
      <c r="F17" s="130"/>
      <c r="G17" s="126"/>
      <c r="H17" s="127"/>
      <c r="I17" s="126"/>
      <c r="J17"/>
      <c r="K17"/>
      <c r="L17"/>
      <c r="M17"/>
      <c r="N17"/>
      <c r="O17"/>
      <c r="P17"/>
      <c r="Q17"/>
      <c r="R17" s="3"/>
      <c r="S17" s="3"/>
    </row>
    <row r="18" spans="1:19" s="1" customFormat="1" ht="20.100000000000001" customHeight="1" x14ac:dyDescent="0.25">
      <c r="A18" s="49"/>
      <c r="B18" s="67">
        <f>SUM(B3:B17)</f>
        <v>215001</v>
      </c>
      <c r="C18" s="3"/>
      <c r="D18" s="86"/>
      <c r="E18" s="68">
        <f>SUM(E3:E17)</f>
        <v>841092</v>
      </c>
      <c r="F18" s="69"/>
      <c r="G18" s="152">
        <f>SUM(G3:G16)</f>
        <v>1121579</v>
      </c>
      <c r="H18" s="86"/>
      <c r="I18" s="68">
        <f>SUM(I3:I17)</f>
        <v>912519</v>
      </c>
      <c r="J18"/>
      <c r="K18"/>
      <c r="L18"/>
      <c r="M18"/>
      <c r="N18"/>
      <c r="O18"/>
      <c r="P18"/>
      <c r="Q18"/>
      <c r="R18" s="3"/>
      <c r="S18" s="3"/>
    </row>
    <row r="19" spans="1:19" s="1" customFormat="1" ht="20.100000000000001" customHeight="1" x14ac:dyDescent="0.25">
      <c r="A19" s="50"/>
      <c r="B19" s="70">
        <f>SUM(B18)/B20</f>
        <v>479.91294642857144</v>
      </c>
      <c r="C19" s="3"/>
      <c r="D19" s="87"/>
      <c r="E19" s="70">
        <f>SUM(E18)/E20</f>
        <v>530.99242424242425</v>
      </c>
      <c r="F19" s="71"/>
      <c r="G19" s="70">
        <f>SUM(G18)/G20</f>
        <v>525.08380149812729</v>
      </c>
      <c r="H19" s="87"/>
      <c r="I19" s="70">
        <f>SUM(I18)/I20</f>
        <v>490.60161290322583</v>
      </c>
      <c r="J19"/>
      <c r="K19"/>
      <c r="L19"/>
      <c r="M19"/>
      <c r="N19"/>
      <c r="O19"/>
      <c r="P19"/>
      <c r="Q19"/>
      <c r="R19" s="3"/>
      <c r="S19" s="3"/>
    </row>
    <row r="20" spans="1:19" ht="20.100000000000001" customHeight="1" thickBot="1" x14ac:dyDescent="0.3">
      <c r="A20" s="51"/>
      <c r="B20" s="52">
        <v>448</v>
      </c>
      <c r="C20" s="3"/>
      <c r="D20" s="88"/>
      <c r="E20" s="52">
        <v>1584</v>
      </c>
      <c r="F20" s="54"/>
      <c r="G20" s="52">
        <v>2136</v>
      </c>
      <c r="H20" s="128"/>
      <c r="I20" s="52">
        <v>1860</v>
      </c>
      <c r="J20"/>
      <c r="K20"/>
      <c r="L20"/>
      <c r="M20"/>
      <c r="N20"/>
      <c r="O20"/>
      <c r="P20"/>
      <c r="Q20"/>
      <c r="R20" s="3"/>
      <c r="S20" s="3"/>
    </row>
    <row r="21" spans="1:19" ht="20.100000000000001" customHeight="1" x14ac:dyDescent="0.25"/>
    <row r="22" spans="1:19" ht="20.100000000000001" customHeight="1" x14ac:dyDescent="0.25">
      <c r="B22" s="3"/>
      <c r="C22" s="3"/>
      <c r="P22"/>
    </row>
    <row r="23" spans="1:19" ht="20.100000000000001" customHeight="1" x14ac:dyDescent="0.25">
      <c r="A23" s="29"/>
      <c r="B23" s="17" t="s">
        <v>123</v>
      </c>
      <c r="C23" s="17"/>
      <c r="D23" s="15"/>
      <c r="E23" s="27"/>
      <c r="F23" s="4"/>
      <c r="G23" s="5"/>
      <c r="H23" s="15"/>
      <c r="I23" s="5"/>
      <c r="J23" s="15"/>
      <c r="K23" s="27"/>
      <c r="L23" s="16"/>
      <c r="M23"/>
      <c r="N23"/>
      <c r="O23"/>
      <c r="P23"/>
      <c r="Q23"/>
      <c r="R23"/>
    </row>
    <row r="24" spans="1:19" ht="20.100000000000001" customHeight="1" x14ac:dyDescent="0.25">
      <c r="A24" s="89"/>
      <c r="B24" s="17" t="s">
        <v>124</v>
      </c>
      <c r="C24" s="17"/>
      <c r="D24" s="15"/>
      <c r="E24" s="27"/>
      <c r="F24" s="4"/>
      <c r="G24" s="5"/>
      <c r="H24" s="15"/>
      <c r="I24" s="5"/>
      <c r="J24" s="15"/>
      <c r="K24" s="27"/>
      <c r="L24" s="16"/>
      <c r="M24"/>
      <c r="N24"/>
      <c r="O24"/>
      <c r="P24"/>
      <c r="Q24"/>
      <c r="R24"/>
    </row>
    <row r="25" spans="1:19" ht="20.100000000000001" customHeight="1" x14ac:dyDescent="0.25">
      <c r="A25" s="144"/>
      <c r="B25" s="17" t="s">
        <v>125</v>
      </c>
      <c r="C25"/>
      <c r="D25"/>
      <c r="J25" s="27"/>
      <c r="L25"/>
      <c r="M25"/>
      <c r="N25"/>
      <c r="O25"/>
      <c r="P25"/>
      <c r="Q25"/>
      <c r="R25"/>
    </row>
    <row r="26" spans="1:19" ht="20.100000000000001" customHeight="1" x14ac:dyDescent="0.25">
      <c r="B26" s="3"/>
      <c r="C26" s="3"/>
      <c r="J26" s="27"/>
      <c r="L26"/>
      <c r="M26"/>
      <c r="N26"/>
      <c r="O26"/>
      <c r="P26"/>
      <c r="Q26"/>
      <c r="R26"/>
    </row>
    <row r="27" spans="1:19" ht="20.100000000000001" customHeight="1" x14ac:dyDescent="0.25">
      <c r="B27" s="17"/>
      <c r="C27" s="17"/>
      <c r="J27" s="27"/>
      <c r="L27"/>
      <c r="M27"/>
      <c r="N27"/>
      <c r="O27"/>
      <c r="P27"/>
      <c r="Q27"/>
      <c r="R27"/>
    </row>
    <row r="28" spans="1:19" ht="20.100000000000001" customHeight="1" x14ac:dyDescent="0.25">
      <c r="H28" s="219" t="s">
        <v>17</v>
      </c>
      <c r="I28" s="220"/>
      <c r="J28" s="27" t="s">
        <v>4</v>
      </c>
      <c r="L28"/>
      <c r="M28"/>
      <c r="N28"/>
      <c r="O28"/>
      <c r="P28"/>
      <c r="Q28"/>
      <c r="R28"/>
    </row>
    <row r="29" spans="1:19" ht="20.100000000000001" customHeight="1" x14ac:dyDescent="0.25">
      <c r="B29" s="74" t="s">
        <v>33</v>
      </c>
      <c r="C29" s="74"/>
      <c r="H29" s="229" t="s">
        <v>19</v>
      </c>
      <c r="I29" s="230"/>
      <c r="J29" s="78">
        <f>$B$20</f>
        <v>448</v>
      </c>
      <c r="K29" s="3"/>
      <c r="L29"/>
      <c r="M29"/>
      <c r="N29"/>
      <c r="O29"/>
      <c r="P29"/>
      <c r="Q29"/>
      <c r="R29"/>
    </row>
    <row r="30" spans="1:19" ht="20.100000000000001" customHeight="1" x14ac:dyDescent="0.25">
      <c r="B30" s="5"/>
      <c r="C30" s="5"/>
      <c r="E30" s="26" t="s">
        <v>2</v>
      </c>
      <c r="F30" s="26" t="s">
        <v>5</v>
      </c>
      <c r="H30" s="231" t="s">
        <v>20</v>
      </c>
      <c r="I30" s="232"/>
      <c r="J30" s="78">
        <f>$E$20</f>
        <v>1584</v>
      </c>
      <c r="K30" s="3"/>
      <c r="L30"/>
      <c r="M30"/>
      <c r="N30"/>
      <c r="O30"/>
      <c r="P30"/>
      <c r="Q30"/>
      <c r="R30"/>
      <c r="S30"/>
    </row>
    <row r="31" spans="1:19" ht="20.100000000000001" customHeight="1" x14ac:dyDescent="0.25">
      <c r="B31" s="30" t="s">
        <v>3</v>
      </c>
      <c r="C31" s="30"/>
      <c r="D31" s="31"/>
      <c r="E31" s="30">
        <f>SUM(B18+E18+G18+I18)</f>
        <v>3090191</v>
      </c>
      <c r="F31" s="32">
        <f>SUM(E31)/J34</f>
        <v>512.63951559389511</v>
      </c>
      <c r="G31" s="27"/>
      <c r="H31" s="233" t="s">
        <v>21</v>
      </c>
      <c r="I31" s="234"/>
      <c r="J31" s="78">
        <f>$G$20</f>
        <v>2136</v>
      </c>
      <c r="K31" s="3"/>
      <c r="L31"/>
      <c r="M31"/>
      <c r="N31"/>
      <c r="O31"/>
      <c r="P31"/>
      <c r="Q31"/>
      <c r="R31"/>
      <c r="S31"/>
    </row>
    <row r="32" spans="1:19" ht="20.100000000000001" customHeight="1" x14ac:dyDescent="0.25">
      <c r="B32" s="33" t="s">
        <v>0</v>
      </c>
      <c r="C32" s="33"/>
      <c r="D32" s="31"/>
      <c r="E32" s="59">
        <f>$B$18</f>
        <v>215001</v>
      </c>
      <c r="F32" s="123">
        <f>SUM(E32)/J35</f>
        <v>479.91294642857144</v>
      </c>
      <c r="G32" s="3"/>
      <c r="H32" s="235" t="s">
        <v>22</v>
      </c>
      <c r="I32" s="236"/>
      <c r="J32" s="78">
        <f>$I$20</f>
        <v>1860</v>
      </c>
      <c r="K32" s="3"/>
      <c r="L32"/>
      <c r="M32"/>
      <c r="N32"/>
      <c r="O32"/>
      <c r="P32"/>
      <c r="Q32"/>
      <c r="R32"/>
      <c r="S32"/>
    </row>
    <row r="33" spans="1:19" ht="20.100000000000001" customHeight="1" x14ac:dyDescent="0.25">
      <c r="B33" s="60" t="s">
        <v>6</v>
      </c>
      <c r="C33" s="60"/>
      <c r="D33" s="34"/>
      <c r="E33" s="61">
        <f>SUM(E18+G18+I18)</f>
        <v>2875190</v>
      </c>
      <c r="F33" s="35">
        <f>SUM(E33)/J36</f>
        <v>515.26702508960568</v>
      </c>
      <c r="G33" s="3"/>
      <c r="H33" s="237"/>
      <c r="I33" s="238"/>
      <c r="J33" s="78"/>
      <c r="K33" s="3"/>
      <c r="L33"/>
      <c r="M33"/>
      <c r="N33"/>
      <c r="O33"/>
      <c r="P33"/>
      <c r="Q33"/>
      <c r="R33"/>
      <c r="S33"/>
    </row>
    <row r="34" spans="1:19" ht="20.100000000000001" customHeight="1" x14ac:dyDescent="0.25">
      <c r="B34" s="3"/>
      <c r="C34" s="3"/>
      <c r="G34" s="3"/>
      <c r="H34" s="79" t="s">
        <v>12</v>
      </c>
      <c r="I34" s="8"/>
      <c r="J34" s="18">
        <f>SUM(J29:J33)</f>
        <v>6028</v>
      </c>
      <c r="K34" s="3"/>
      <c r="L34"/>
      <c r="M34" s="3"/>
    </row>
    <row r="35" spans="1:19" ht="20.100000000000001" customHeight="1" x14ac:dyDescent="0.25">
      <c r="B35" s="3"/>
      <c r="C35" s="3"/>
      <c r="G35" s="3"/>
      <c r="H35" s="80" t="s">
        <v>13</v>
      </c>
      <c r="I35" s="8"/>
      <c r="J35" s="19">
        <f>SUM(J29)</f>
        <v>448</v>
      </c>
      <c r="K35" s="3"/>
      <c r="L35" s="7"/>
      <c r="M35" s="3"/>
    </row>
    <row r="36" spans="1:19" ht="20.100000000000001" customHeight="1" x14ac:dyDescent="0.25">
      <c r="B36" s="3"/>
      <c r="C36" s="3"/>
      <c r="G36" s="3"/>
      <c r="H36" s="81" t="s">
        <v>14</v>
      </c>
      <c r="I36" s="8"/>
      <c r="J36" s="75">
        <f>SUM(J30+J31+J32+J33)</f>
        <v>5580</v>
      </c>
      <c r="K36" s="3"/>
      <c r="L36" s="28"/>
      <c r="M36" s="3"/>
    </row>
    <row r="37" spans="1:19" ht="20.100000000000001" customHeight="1" x14ac:dyDescent="0.25">
      <c r="B37" s="3"/>
      <c r="C37" s="3"/>
      <c r="G37" s="3"/>
      <c r="H37" s="62"/>
      <c r="J37" s="61"/>
      <c r="K37" s="3"/>
      <c r="L37" s="28"/>
      <c r="M37" s="3"/>
    </row>
    <row r="38" spans="1:19" ht="20.100000000000001" customHeight="1" x14ac:dyDescent="0.25">
      <c r="B38" s="3"/>
      <c r="C38" s="3"/>
      <c r="G38" s="3"/>
      <c r="H38" s="62"/>
      <c r="J38" s="61"/>
      <c r="K38" s="3"/>
      <c r="L38" s="28"/>
      <c r="M38" s="3"/>
    </row>
    <row r="39" spans="1:19" s="26" customFormat="1" ht="15.6" x14ac:dyDescent="0.25">
      <c r="A39" s="63"/>
      <c r="B39" s="36"/>
      <c r="C39" s="36"/>
      <c r="D39" s="14"/>
      <c r="E39" s="34"/>
      <c r="F39" s="32"/>
      <c r="G39" s="3"/>
      <c r="H39" s="3"/>
      <c r="I39" s="3"/>
      <c r="J39" s="3"/>
      <c r="L39"/>
    </row>
    <row r="40" spans="1:19" s="26" customFormat="1" ht="15.6" x14ac:dyDescent="0.25">
      <c r="A40" s="63"/>
      <c r="B40" s="36"/>
      <c r="C40" s="36"/>
      <c r="D40" s="14"/>
      <c r="E40" s="4"/>
      <c r="F40" s="64"/>
      <c r="G40" s="3"/>
      <c r="H40" s="3"/>
      <c r="I40" s="3"/>
      <c r="J40" s="3"/>
      <c r="K40" s="65"/>
      <c r="L40"/>
    </row>
    <row r="41" spans="1:19" s="26" customFormat="1" ht="15.6" x14ac:dyDescent="0.25">
      <c r="A41" s="63"/>
      <c r="B41" s="36"/>
      <c r="C41" s="36"/>
      <c r="D41" s="14"/>
      <c r="E41" s="4"/>
      <c r="F41" s="64"/>
      <c r="G41" s="3"/>
      <c r="H41" s="3"/>
      <c r="I41" s="3"/>
      <c r="J41" s="3"/>
      <c r="K41" s="65"/>
      <c r="L41"/>
    </row>
    <row r="42" spans="1:19" s="26" customFormat="1" ht="15.6" x14ac:dyDescent="0.25">
      <c r="A42" s="63"/>
      <c r="B42" s="36"/>
      <c r="C42" s="36"/>
      <c r="D42" s="14"/>
      <c r="E42" s="4"/>
      <c r="F42" s="64"/>
      <c r="G42" s="3"/>
      <c r="H42" s="3"/>
      <c r="I42" s="3"/>
      <c r="J42" s="3"/>
      <c r="K42" s="14"/>
      <c r="L42"/>
    </row>
    <row r="43" spans="1:19" s="26" customFormat="1" ht="15.6" x14ac:dyDescent="0.25">
      <c r="A43" s="63"/>
      <c r="B43" s="36"/>
      <c r="C43" s="36"/>
      <c r="D43" s="14"/>
      <c r="E43" s="4"/>
      <c r="F43" s="64"/>
      <c r="I43" s="3"/>
      <c r="J43" s="3"/>
      <c r="L43"/>
      <c r="M43"/>
    </row>
    <row r="44" spans="1:19" s="26" customFormat="1" ht="15.6" x14ac:dyDescent="0.25">
      <c r="A44" s="63"/>
      <c r="B44" s="36"/>
      <c r="C44" s="36"/>
      <c r="D44" s="14"/>
      <c r="E44" s="4"/>
      <c r="F44" s="64"/>
      <c r="I44" s="3"/>
      <c r="J44" s="3"/>
      <c r="L44"/>
      <c r="M44"/>
    </row>
    <row r="45" spans="1:19" s="26" customFormat="1" ht="15.6" x14ac:dyDescent="0.25">
      <c r="A45" s="63"/>
      <c r="B45" s="36"/>
      <c r="C45" s="36"/>
      <c r="D45" s="14"/>
      <c r="E45" s="4"/>
      <c r="F45" s="64"/>
      <c r="I45" s="3"/>
      <c r="J45" s="3"/>
      <c r="L45"/>
      <c r="M45"/>
    </row>
    <row r="46" spans="1:19" s="26" customFormat="1" ht="15.6" x14ac:dyDescent="0.25">
      <c r="A46" s="63"/>
      <c r="B46" s="36"/>
      <c r="C46" s="36"/>
      <c r="D46" s="14"/>
      <c r="E46" s="4"/>
      <c r="F46" s="64"/>
      <c r="I46" s="3"/>
      <c r="J46" s="3"/>
      <c r="L46"/>
      <c r="M46"/>
    </row>
    <row r="47" spans="1:19" s="26" customFormat="1" x14ac:dyDescent="0.25">
      <c r="A47" s="3"/>
      <c r="B47" s="3"/>
      <c r="C47" s="3"/>
      <c r="D47" s="3"/>
      <c r="I47" s="3"/>
      <c r="J47" s="3"/>
      <c r="L47"/>
      <c r="M47"/>
    </row>
    <row r="48" spans="1:19" s="26" customFormat="1" x14ac:dyDescent="0.25">
      <c r="A48" s="3"/>
      <c r="B48" s="3"/>
      <c r="C48" s="3"/>
      <c r="D48" s="3"/>
      <c r="I48" s="3"/>
      <c r="J48" s="3"/>
      <c r="L48"/>
      <c r="M48"/>
    </row>
    <row r="49" spans="1:13" s="26" customFormat="1" x14ac:dyDescent="0.25">
      <c r="A49" s="3"/>
      <c r="B49" s="3"/>
      <c r="C49" s="3"/>
      <c r="D49" s="3"/>
      <c r="I49" s="3"/>
      <c r="J49" s="3"/>
      <c r="L49"/>
      <c r="M49"/>
    </row>
    <row r="50" spans="1:13" s="26" customFormat="1" x14ac:dyDescent="0.25">
      <c r="A50" s="3"/>
      <c r="B50" s="3"/>
      <c r="C50" s="3"/>
      <c r="D50" s="3"/>
      <c r="I50" s="3"/>
      <c r="J50" s="3"/>
      <c r="L50"/>
      <c r="M50"/>
    </row>
    <row r="51" spans="1:13" s="26" customFormat="1" x14ac:dyDescent="0.25">
      <c r="A51" s="3"/>
      <c r="B51" s="3"/>
      <c r="C51" s="3"/>
      <c r="D51" s="3"/>
      <c r="G51" s="3"/>
      <c r="I51" s="3"/>
      <c r="J51" s="3"/>
      <c r="L51"/>
      <c r="M51"/>
    </row>
    <row r="52" spans="1:13" s="26" customFormat="1" x14ac:dyDescent="0.25">
      <c r="A52" s="3"/>
      <c r="D52" s="3"/>
      <c r="I52" s="3"/>
      <c r="J52" s="3"/>
      <c r="L52"/>
      <c r="M52"/>
    </row>
    <row r="53" spans="1:13" s="26" customFormat="1" x14ac:dyDescent="0.25">
      <c r="A53" s="3"/>
      <c r="D53" s="3"/>
      <c r="I53" s="3"/>
      <c r="J53" s="3"/>
      <c r="L53"/>
      <c r="M53"/>
    </row>
    <row r="54" spans="1:13" s="26" customFormat="1" x14ac:dyDescent="0.25">
      <c r="A54" s="3"/>
      <c r="D54" s="3"/>
      <c r="I54" s="3"/>
      <c r="J54" s="3"/>
      <c r="L54"/>
      <c r="M54"/>
    </row>
    <row r="55" spans="1:13" s="26" customFormat="1" x14ac:dyDescent="0.25">
      <c r="A55" s="3"/>
      <c r="D55" s="3"/>
      <c r="I55" s="3"/>
      <c r="J55" s="3"/>
      <c r="L55"/>
      <c r="M55"/>
    </row>
  </sheetData>
  <sheetProtection algorithmName="SHA-512" hashValue="Y+AuX8PYO0uTwTyldSDnUv4YwrxOyS1nKLijBGRzXAR8hVa6l1hdrGVoa+fdFqqyxzNJfgql+CHwbBm4BLieng==" saltValue="YXcPoCRDF+bPKd6NlKLrcw==" spinCount="100000" sheet="1" objects="1" scenarios="1" selectLockedCells="1" selectUnlockedCells="1"/>
  <sortState ref="H65:K84">
    <sortCondition descending="1" ref="K65:K84"/>
  </sortState>
  <mergeCells count="10">
    <mergeCell ref="H29:I29"/>
    <mergeCell ref="H30:I30"/>
    <mergeCell ref="H31:I31"/>
    <mergeCell ref="H32:I32"/>
    <mergeCell ref="H33:I33"/>
    <mergeCell ref="H28:I28"/>
    <mergeCell ref="A2:B2"/>
    <mergeCell ref="D2:E2"/>
    <mergeCell ref="F2:G2"/>
    <mergeCell ref="H2:I2"/>
  </mergeCells>
  <conditionalFormatting sqref="F39:F46 F31:F33 B19 D19:I19">
    <cfRule type="cellIs" dxfId="59" priority="43" stopIfTrue="1" operator="between">
      <formula>480</formula>
      <formula>539.99</formula>
    </cfRule>
    <cfRule type="cellIs" dxfId="58" priority="44" stopIfTrue="1" operator="between">
      <formula>540</formula>
      <formula>599.99</formula>
    </cfRule>
    <cfRule type="cellIs" dxfId="57" priority="45" stopIfTrue="1" operator="between">
      <formula>600</formula>
      <formula>800</formula>
    </cfRule>
  </conditionalFormatting>
  <printOptions horizontalCentered="1"/>
  <pageMargins left="0.19685039370078741" right="0.19685039370078741" top="0.19685039370078741" bottom="0.19685039370078741" header="0" footer="0"/>
  <pageSetup paperSize="9" scale="75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70"/>
  <sheetViews>
    <sheetView showGridLines="0" workbookViewId="0">
      <selection sqref="A1:H1"/>
    </sheetView>
  </sheetViews>
  <sheetFormatPr baseColWidth="10" defaultRowHeight="13.2" x14ac:dyDescent="0.25"/>
  <cols>
    <col min="1" max="1" width="11.44140625" style="3"/>
    <col min="2" max="2" width="30.6640625" style="3" customWidth="1"/>
    <col min="3" max="3" width="11.44140625" style="26"/>
    <col min="4" max="4" width="11.44140625" style="106"/>
    <col min="5" max="5" width="11.44140625" style="3"/>
    <col min="6" max="6" width="30.6640625" style="3" customWidth="1"/>
    <col min="7" max="7" width="11.44140625" style="26"/>
    <col min="8" max="8" width="11.44140625" style="106"/>
  </cols>
  <sheetData>
    <row r="1" spans="1:16" ht="20.100000000000001" customHeight="1" thickBot="1" x14ac:dyDescent="0.3">
      <c r="A1" s="214" t="s">
        <v>26</v>
      </c>
      <c r="B1" s="214"/>
      <c r="C1" s="214"/>
      <c r="D1" s="214"/>
      <c r="E1" s="214"/>
      <c r="F1" s="214"/>
      <c r="G1" s="214"/>
      <c r="H1" s="214"/>
      <c r="I1" s="28"/>
      <c r="J1" s="3"/>
      <c r="K1" s="26"/>
      <c r="L1" s="26"/>
      <c r="M1" s="26"/>
      <c r="N1" s="26"/>
      <c r="O1" s="26"/>
      <c r="P1" s="26"/>
    </row>
    <row r="2" spans="1:16" ht="9.9" customHeight="1" x14ac:dyDescent="0.25">
      <c r="A2" s="92"/>
      <c r="B2" s="93"/>
      <c r="C2" s="94" t="s">
        <v>23</v>
      </c>
      <c r="D2" s="104"/>
      <c r="E2" s="99"/>
      <c r="F2" s="99"/>
      <c r="G2" s="136"/>
      <c r="H2" s="104"/>
      <c r="K2" s="26"/>
      <c r="L2" s="26"/>
      <c r="M2" s="26"/>
      <c r="N2" s="26"/>
      <c r="O2" s="26"/>
      <c r="P2" s="26"/>
    </row>
    <row r="3" spans="1:16" s="26" customFormat="1" ht="9.9" customHeight="1" x14ac:dyDescent="0.25">
      <c r="A3" s="85"/>
      <c r="B3" s="77"/>
      <c r="C3" s="90" t="s">
        <v>24</v>
      </c>
      <c r="D3" s="105"/>
      <c r="E3" s="154"/>
      <c r="F3" s="66"/>
      <c r="G3" s="114" t="s">
        <v>19</v>
      </c>
      <c r="H3" s="105"/>
      <c r="I3"/>
      <c r="J3"/>
    </row>
    <row r="4" spans="1:16" s="26" customFormat="1" ht="9.9" customHeight="1" x14ac:dyDescent="0.25">
      <c r="A4" s="85"/>
      <c r="B4" s="76"/>
      <c r="C4" s="90" t="s">
        <v>25</v>
      </c>
      <c r="D4" s="105"/>
      <c r="E4" s="154"/>
      <c r="F4" s="3"/>
      <c r="H4" s="105"/>
      <c r="I4"/>
      <c r="J4"/>
    </row>
    <row r="5" spans="1:16" s="26" customFormat="1" ht="9.9" customHeight="1" x14ac:dyDescent="0.25">
      <c r="A5" s="85"/>
      <c r="B5" s="159" t="s">
        <v>6</v>
      </c>
      <c r="C5" s="160"/>
      <c r="D5" s="105"/>
      <c r="E5" s="154"/>
      <c r="G5" s="4"/>
      <c r="H5" s="105"/>
      <c r="I5"/>
      <c r="J5"/>
    </row>
    <row r="6" spans="1:16" s="26" customFormat="1" ht="9.9" customHeight="1" x14ac:dyDescent="0.25">
      <c r="A6" s="85"/>
      <c r="B6" s="155"/>
      <c r="C6" s="159" t="s">
        <v>2</v>
      </c>
      <c r="D6" s="96" t="s">
        <v>5</v>
      </c>
      <c r="E6" s="155"/>
      <c r="F6" s="27" t="s">
        <v>0</v>
      </c>
      <c r="G6" s="27" t="s">
        <v>2</v>
      </c>
      <c r="H6" s="96" t="s">
        <v>5</v>
      </c>
      <c r="I6" s="6"/>
    </row>
    <row r="7" spans="1:16" s="26" customFormat="1" ht="9.9" customHeight="1" x14ac:dyDescent="0.25">
      <c r="A7" s="132" t="s">
        <v>84</v>
      </c>
      <c r="B7" s="139" t="s">
        <v>58</v>
      </c>
      <c r="C7" s="165">
        <v>79744</v>
      </c>
      <c r="D7" s="96">
        <f>SUM(C7)/6/24</f>
        <v>553.77777777777771</v>
      </c>
      <c r="E7" s="153" t="s">
        <v>84</v>
      </c>
      <c r="F7" s="135" t="s">
        <v>40</v>
      </c>
      <c r="G7" s="4">
        <v>27964</v>
      </c>
      <c r="H7" s="96">
        <f t="shared" ref="H7:H14" si="0">SUM(G7)/4/14</f>
        <v>499.35714285714283</v>
      </c>
      <c r="I7" s="13"/>
    </row>
    <row r="8" spans="1:16" s="26" customFormat="1" ht="9.9" customHeight="1" x14ac:dyDescent="0.25">
      <c r="A8" s="132" t="s">
        <v>85</v>
      </c>
      <c r="B8" s="169" t="s">
        <v>48</v>
      </c>
      <c r="C8" s="140">
        <v>72588</v>
      </c>
      <c r="D8" s="96">
        <f>SUM(C8)/6/22</f>
        <v>549.90909090909088</v>
      </c>
      <c r="E8" s="153" t="s">
        <v>85</v>
      </c>
      <c r="F8" s="135" t="s">
        <v>38</v>
      </c>
      <c r="G8" s="4">
        <v>27891</v>
      </c>
      <c r="H8" s="96">
        <f t="shared" si="0"/>
        <v>498.05357142857144</v>
      </c>
      <c r="I8" s="13"/>
    </row>
    <row r="9" spans="1:16" s="26" customFormat="1" ht="9.9" customHeight="1" x14ac:dyDescent="0.25">
      <c r="A9" s="132" t="s">
        <v>86</v>
      </c>
      <c r="B9" s="170" t="s">
        <v>45</v>
      </c>
      <c r="C9" s="140">
        <v>72439</v>
      </c>
      <c r="D9" s="96">
        <f>SUM(C9)/6/22</f>
        <v>548.780303030303</v>
      </c>
      <c r="E9" s="153" t="s">
        <v>86</v>
      </c>
      <c r="F9" s="135" t="s">
        <v>39</v>
      </c>
      <c r="G9" s="4">
        <v>27330</v>
      </c>
      <c r="H9" s="96">
        <f t="shared" si="0"/>
        <v>488.03571428571428</v>
      </c>
      <c r="I9" s="13"/>
    </row>
    <row r="10" spans="1:16" s="26" customFormat="1" ht="9.9" customHeight="1" x14ac:dyDescent="0.25">
      <c r="A10" s="132" t="s">
        <v>87</v>
      </c>
      <c r="B10" s="169" t="s">
        <v>46</v>
      </c>
      <c r="C10" s="140">
        <v>71712</v>
      </c>
      <c r="D10" s="96">
        <f>SUM(C10)/6/22</f>
        <v>543.27272727272725</v>
      </c>
      <c r="E10" s="153" t="s">
        <v>87</v>
      </c>
      <c r="F10" s="135" t="s">
        <v>42</v>
      </c>
      <c r="G10" s="4">
        <v>26882</v>
      </c>
      <c r="H10" s="96">
        <f t="shared" si="0"/>
        <v>480.03571428571428</v>
      </c>
      <c r="I10" s="13"/>
    </row>
    <row r="11" spans="1:16" s="26" customFormat="1" ht="9.9" customHeight="1" x14ac:dyDescent="0.25">
      <c r="A11" s="132" t="s">
        <v>88</v>
      </c>
      <c r="B11" s="139" t="s">
        <v>57</v>
      </c>
      <c r="C11" s="166">
        <v>81261</v>
      </c>
      <c r="D11" s="96">
        <f>SUM(C11)/6/25</f>
        <v>541.74</v>
      </c>
      <c r="E11" s="153" t="s">
        <v>88</v>
      </c>
      <c r="F11" s="135" t="s">
        <v>43</v>
      </c>
      <c r="G11" s="4">
        <v>26491</v>
      </c>
      <c r="H11" s="96">
        <f t="shared" si="0"/>
        <v>473.05357142857144</v>
      </c>
      <c r="I11" s="13"/>
    </row>
    <row r="12" spans="1:16" s="26" customFormat="1" ht="9.9" customHeight="1" x14ac:dyDescent="0.25">
      <c r="A12" s="132" t="s">
        <v>89</v>
      </c>
      <c r="B12" s="169" t="s">
        <v>47</v>
      </c>
      <c r="C12" s="140">
        <v>70719</v>
      </c>
      <c r="D12" s="96">
        <f>SUM(C12)/6/22</f>
        <v>535.75</v>
      </c>
      <c r="E12" s="153" t="s">
        <v>89</v>
      </c>
      <c r="F12" s="135" t="s">
        <v>44</v>
      </c>
      <c r="G12" s="4">
        <v>26341</v>
      </c>
      <c r="H12" s="96">
        <f t="shared" si="0"/>
        <v>470.375</v>
      </c>
      <c r="I12" s="13"/>
    </row>
    <row r="13" spans="1:16" s="26" customFormat="1" ht="9.9" customHeight="1" x14ac:dyDescent="0.25">
      <c r="A13" s="132" t="s">
        <v>90</v>
      </c>
      <c r="B13" s="170" t="s">
        <v>51</v>
      </c>
      <c r="C13" s="151">
        <v>70615</v>
      </c>
      <c r="D13" s="96">
        <f>SUM(C13)/6/22</f>
        <v>534.96212121212113</v>
      </c>
      <c r="E13" s="153" t="s">
        <v>90</v>
      </c>
      <c r="F13" s="135" t="s">
        <v>41</v>
      </c>
      <c r="G13" s="4">
        <v>26290</v>
      </c>
      <c r="H13" s="96">
        <f t="shared" si="0"/>
        <v>469.46428571428572</v>
      </c>
      <c r="I13" s="13"/>
    </row>
    <row r="14" spans="1:16" s="26" customFormat="1" ht="9.9" customHeight="1" x14ac:dyDescent="0.25">
      <c r="A14" s="132" t="s">
        <v>91</v>
      </c>
      <c r="B14" s="139" t="s">
        <v>39</v>
      </c>
      <c r="C14" s="140">
        <v>83339</v>
      </c>
      <c r="D14" s="96">
        <f>SUM(C14)/6/26</f>
        <v>534.22435897435901</v>
      </c>
      <c r="E14" s="153" t="s">
        <v>91</v>
      </c>
      <c r="F14" s="135" t="s">
        <v>45</v>
      </c>
      <c r="G14" s="4">
        <v>25812</v>
      </c>
      <c r="H14" s="96">
        <f t="shared" si="0"/>
        <v>460.92857142857144</v>
      </c>
      <c r="I14" s="13"/>
    </row>
    <row r="15" spans="1:16" s="26" customFormat="1" ht="9.9" customHeight="1" x14ac:dyDescent="0.25">
      <c r="A15" s="132" t="s">
        <v>92</v>
      </c>
      <c r="B15" s="171" t="s">
        <v>50</v>
      </c>
      <c r="C15" s="151">
        <v>70056</v>
      </c>
      <c r="D15" s="96">
        <f>SUM(C15)/6/22</f>
        <v>530.72727272727275</v>
      </c>
      <c r="E15" s="156"/>
      <c r="F15" s="115"/>
      <c r="G15" s="27"/>
      <c r="H15" s="105"/>
      <c r="I15" s="13"/>
    </row>
    <row r="16" spans="1:16" s="26" customFormat="1" ht="9.9" customHeight="1" x14ac:dyDescent="0.25">
      <c r="A16" s="132" t="s">
        <v>93</v>
      </c>
      <c r="B16" s="170" t="s">
        <v>52</v>
      </c>
      <c r="C16" s="151">
        <v>69938</v>
      </c>
      <c r="D16" s="96">
        <f>SUM(C16)/6/22</f>
        <v>529.83333333333337</v>
      </c>
      <c r="E16" s="156"/>
      <c r="F16" s="115"/>
      <c r="G16" s="27"/>
      <c r="H16" s="105"/>
      <c r="I16"/>
    </row>
    <row r="17" spans="1:9" s="26" customFormat="1" ht="9.9" customHeight="1" thickBot="1" x14ac:dyDescent="0.3">
      <c r="A17" s="132" t="s">
        <v>94</v>
      </c>
      <c r="B17" s="139" t="s">
        <v>59</v>
      </c>
      <c r="C17" s="140">
        <v>82141</v>
      </c>
      <c r="D17" s="96">
        <f>SUM(C17)/6/26</f>
        <v>526.54487179487182</v>
      </c>
      <c r="E17" s="157"/>
      <c r="F17" s="116"/>
      <c r="G17" s="137"/>
      <c r="H17" s="119"/>
      <c r="I17"/>
    </row>
    <row r="18" spans="1:9" s="26" customFormat="1" ht="9.9" customHeight="1" x14ac:dyDescent="0.25">
      <c r="A18" s="132" t="s">
        <v>95</v>
      </c>
      <c r="B18" s="169" t="s">
        <v>56</v>
      </c>
      <c r="C18" s="151">
        <v>69404</v>
      </c>
      <c r="D18" s="96">
        <f>SUM(C18)/6/22</f>
        <v>525.78787878787887</v>
      </c>
      <c r="E18" s="158"/>
      <c r="F18" s="120"/>
      <c r="G18" s="121"/>
      <c r="H18" s="100"/>
      <c r="I18"/>
    </row>
    <row r="19" spans="1:9" s="26" customFormat="1" ht="9.9" customHeight="1" x14ac:dyDescent="0.25">
      <c r="A19" s="132" t="s">
        <v>96</v>
      </c>
      <c r="B19" s="139" t="s">
        <v>65</v>
      </c>
      <c r="C19" s="167">
        <v>72528</v>
      </c>
      <c r="D19" s="96">
        <f>SUM(C19)/6/23</f>
        <v>525.56521739130437</v>
      </c>
      <c r="E19" s="156"/>
      <c r="F19" s="29"/>
      <c r="G19" s="5" t="s">
        <v>126</v>
      </c>
      <c r="H19" s="96"/>
      <c r="I19" s="6"/>
    </row>
    <row r="20" spans="1:9" s="26" customFormat="1" ht="9.9" customHeight="1" x14ac:dyDescent="0.25">
      <c r="A20" s="132" t="s">
        <v>97</v>
      </c>
      <c r="B20" s="139" t="s">
        <v>62</v>
      </c>
      <c r="C20" s="140">
        <v>81948</v>
      </c>
      <c r="D20" s="96">
        <f>SUM(C20)/6/26</f>
        <v>525.30769230769226</v>
      </c>
      <c r="E20" s="156"/>
      <c r="F20" s="89"/>
      <c r="G20" s="5" t="s">
        <v>127</v>
      </c>
      <c r="H20" s="96"/>
      <c r="I20" s="13"/>
    </row>
    <row r="21" spans="1:9" s="26" customFormat="1" ht="9.9" customHeight="1" thickBot="1" x14ac:dyDescent="0.3">
      <c r="A21" s="132" t="s">
        <v>98</v>
      </c>
      <c r="B21" s="169" t="s">
        <v>49</v>
      </c>
      <c r="C21" s="140">
        <v>69286</v>
      </c>
      <c r="D21" s="96">
        <f>SUM(C21)/6/22</f>
        <v>524.89393939393938</v>
      </c>
      <c r="E21" s="156"/>
      <c r="F21" s="149"/>
      <c r="G21" s="5" t="s">
        <v>128</v>
      </c>
      <c r="H21" s="96"/>
      <c r="I21" s="13"/>
    </row>
    <row r="22" spans="1:9" s="26" customFormat="1" ht="9.9" customHeight="1" x14ac:dyDescent="0.25">
      <c r="A22" s="132" t="s">
        <v>99</v>
      </c>
      <c r="B22" s="139" t="s">
        <v>60</v>
      </c>
      <c r="C22" s="166">
        <v>78662</v>
      </c>
      <c r="D22" s="96">
        <f>SUM(C22)/6/25</f>
        <v>524.41333333333341</v>
      </c>
      <c r="E22" s="158"/>
      <c r="F22" s="99"/>
      <c r="G22" s="136"/>
      <c r="H22" s="100"/>
      <c r="I22" s="13"/>
    </row>
    <row r="23" spans="1:9" s="26" customFormat="1" ht="9.9" customHeight="1" x14ac:dyDescent="0.25">
      <c r="A23" s="132" t="s">
        <v>100</v>
      </c>
      <c r="B23" s="139" t="s">
        <v>64</v>
      </c>
      <c r="C23" s="140">
        <v>81771</v>
      </c>
      <c r="D23" s="96">
        <f>SUM(C23)/6/26</f>
        <v>524.17307692307691</v>
      </c>
      <c r="E23" s="156"/>
      <c r="F23" s="133" t="s">
        <v>29</v>
      </c>
      <c r="G23" s="27" t="s">
        <v>82</v>
      </c>
      <c r="H23" s="96"/>
      <c r="I23" s="13"/>
    </row>
    <row r="24" spans="1:9" s="26" customFormat="1" ht="9.9" customHeight="1" x14ac:dyDescent="0.25">
      <c r="A24" s="132" t="s">
        <v>101</v>
      </c>
      <c r="B24" s="169" t="s">
        <v>53</v>
      </c>
      <c r="C24" s="140">
        <v>68879</v>
      </c>
      <c r="D24" s="96">
        <f>SUM(C24)/6/22</f>
        <v>521.81060606060612</v>
      </c>
      <c r="E24" s="156"/>
      <c r="F24" s="134" t="s">
        <v>29</v>
      </c>
      <c r="G24" s="91" t="s">
        <v>83</v>
      </c>
      <c r="H24" s="96"/>
      <c r="I24" s="13"/>
    </row>
    <row r="25" spans="1:9" s="26" customFormat="1" ht="9.9" customHeight="1" x14ac:dyDescent="0.25">
      <c r="A25" s="132" t="s">
        <v>102</v>
      </c>
      <c r="B25" s="169" t="s">
        <v>55</v>
      </c>
      <c r="C25" s="140">
        <v>68869</v>
      </c>
      <c r="D25" s="96">
        <f>SUM(C25)/6/22</f>
        <v>521.7348484848485</v>
      </c>
      <c r="E25" s="156"/>
      <c r="F25" s="3"/>
      <c r="H25" s="96"/>
      <c r="I25" s="13"/>
    </row>
    <row r="26" spans="1:9" s="26" customFormat="1" ht="9.9" customHeight="1" x14ac:dyDescent="0.25">
      <c r="A26" s="132" t="s">
        <v>103</v>
      </c>
      <c r="B26" s="139" t="s">
        <v>63</v>
      </c>
      <c r="C26" s="140">
        <v>81186</v>
      </c>
      <c r="D26" s="96">
        <f>SUM(C26)/6/26</f>
        <v>520.42307692307691</v>
      </c>
      <c r="E26" s="156"/>
      <c r="F26" s="3"/>
      <c r="H26" s="96"/>
      <c r="I26" s="13"/>
    </row>
    <row r="27" spans="1:9" s="26" customFormat="1" ht="9.9" customHeight="1" x14ac:dyDescent="0.25">
      <c r="A27" s="132" t="s">
        <v>104</v>
      </c>
      <c r="B27" s="139" t="s">
        <v>61</v>
      </c>
      <c r="C27" s="140">
        <v>81138</v>
      </c>
      <c r="D27" s="96">
        <f>SUM(C27)/6/26</f>
        <v>520.11538461538464</v>
      </c>
      <c r="E27" s="156"/>
      <c r="F27" s="91" t="s">
        <v>27</v>
      </c>
      <c r="G27" s="27"/>
      <c r="H27" s="96"/>
      <c r="I27" s="13"/>
    </row>
    <row r="28" spans="1:9" s="26" customFormat="1" ht="9.9" customHeight="1" x14ac:dyDescent="0.25">
      <c r="A28" s="132" t="s">
        <v>105</v>
      </c>
      <c r="B28" s="139" t="s">
        <v>67</v>
      </c>
      <c r="C28" s="140">
        <v>81033</v>
      </c>
      <c r="D28" s="96">
        <f>SUM(C28)/6/26</f>
        <v>519.44230769230774</v>
      </c>
      <c r="E28" s="156"/>
      <c r="F28" s="72"/>
      <c r="G28" s="27" t="s">
        <v>2</v>
      </c>
      <c r="H28" s="96" t="s">
        <v>5</v>
      </c>
      <c r="I28" s="13"/>
    </row>
    <row r="29" spans="1:9" s="26" customFormat="1" ht="9.9" customHeight="1" x14ac:dyDescent="0.25">
      <c r="A29" s="132" t="s">
        <v>106</v>
      </c>
      <c r="B29" s="139" t="s">
        <v>68</v>
      </c>
      <c r="C29" s="140">
        <v>80627</v>
      </c>
      <c r="D29" s="96">
        <f>SUM(C29)/6/26</f>
        <v>516.83974358974365</v>
      </c>
      <c r="E29" s="153" t="s">
        <v>84</v>
      </c>
      <c r="F29" s="163" t="s">
        <v>129</v>
      </c>
      <c r="G29" s="4">
        <v>79305</v>
      </c>
      <c r="H29" s="96">
        <f t="shared" ref="H29:H34" si="1">SUM(G29)/6/26</f>
        <v>508.36538461538464</v>
      </c>
      <c r="I29" s="13"/>
    </row>
    <row r="30" spans="1:9" s="26" customFormat="1" ht="9.9" customHeight="1" x14ac:dyDescent="0.25">
      <c r="A30" s="132" t="s">
        <v>107</v>
      </c>
      <c r="B30" s="172" t="s">
        <v>72</v>
      </c>
      <c r="C30" s="140">
        <v>73834</v>
      </c>
      <c r="D30" s="96">
        <f>SUM(C30)/6/24</f>
        <v>512.73611111111109</v>
      </c>
      <c r="E30" s="153" t="s">
        <v>85</v>
      </c>
      <c r="F30" s="163" t="s">
        <v>51</v>
      </c>
      <c r="G30" s="4">
        <v>79270</v>
      </c>
      <c r="H30" s="96">
        <f t="shared" si="1"/>
        <v>508.14102564102564</v>
      </c>
      <c r="I30" s="13"/>
    </row>
    <row r="31" spans="1:9" s="26" customFormat="1" ht="9.9" customHeight="1" x14ac:dyDescent="0.25">
      <c r="A31" s="132" t="s">
        <v>108</v>
      </c>
      <c r="B31" s="173" t="s">
        <v>70</v>
      </c>
      <c r="C31" s="140">
        <v>73629</v>
      </c>
      <c r="D31" s="96">
        <f>SUM(C31)/6/24</f>
        <v>511.3125</v>
      </c>
      <c r="E31" s="153" t="s">
        <v>86</v>
      </c>
      <c r="F31" s="163" t="s">
        <v>130</v>
      </c>
      <c r="G31" s="4">
        <v>77662</v>
      </c>
      <c r="H31" s="96">
        <f t="shared" si="1"/>
        <v>497.83333333333331</v>
      </c>
      <c r="I31" s="13"/>
    </row>
    <row r="32" spans="1:9" s="26" customFormat="1" ht="9.9" customHeight="1" x14ac:dyDescent="0.25">
      <c r="A32" s="132" t="s">
        <v>109</v>
      </c>
      <c r="B32" s="139" t="s">
        <v>66</v>
      </c>
      <c r="C32" s="140">
        <v>79744</v>
      </c>
      <c r="D32" s="96">
        <f>SUM(C32)/6/26</f>
        <v>511.17948717948718</v>
      </c>
      <c r="E32" s="153" t="s">
        <v>87</v>
      </c>
      <c r="F32" s="163" t="s">
        <v>64</v>
      </c>
      <c r="G32" s="4">
        <v>77548</v>
      </c>
      <c r="H32" s="96">
        <f t="shared" si="1"/>
        <v>497.10256410256409</v>
      </c>
      <c r="I32" s="13"/>
    </row>
    <row r="33" spans="1:9" s="26" customFormat="1" ht="9.9" customHeight="1" x14ac:dyDescent="0.25">
      <c r="A33" s="132" t="s">
        <v>110</v>
      </c>
      <c r="B33" s="139" t="s">
        <v>69</v>
      </c>
      <c r="C33" s="166">
        <v>76457</v>
      </c>
      <c r="D33" s="96">
        <f>SUM(C33)/6/25</f>
        <v>509.71333333333337</v>
      </c>
      <c r="E33" s="153" t="s">
        <v>88</v>
      </c>
      <c r="F33" s="163" t="s">
        <v>131</v>
      </c>
      <c r="G33" s="4">
        <v>77300</v>
      </c>
      <c r="H33" s="96">
        <f t="shared" si="1"/>
        <v>495.51282051282055</v>
      </c>
      <c r="I33"/>
    </row>
    <row r="34" spans="1:9" s="26" customFormat="1" ht="9.9" customHeight="1" x14ac:dyDescent="0.25">
      <c r="A34" s="132" t="s">
        <v>111</v>
      </c>
      <c r="B34" s="172" t="s">
        <v>71</v>
      </c>
      <c r="C34" s="140">
        <v>72930</v>
      </c>
      <c r="D34" s="96">
        <f>SUM(C34)/6/24</f>
        <v>506.45833333333331</v>
      </c>
      <c r="E34" s="153" t="s">
        <v>89</v>
      </c>
      <c r="F34" s="163" t="s">
        <v>137</v>
      </c>
      <c r="G34" s="4">
        <v>76775</v>
      </c>
      <c r="H34" s="96">
        <f t="shared" si="1"/>
        <v>492.14743589743591</v>
      </c>
      <c r="I34"/>
    </row>
    <row r="35" spans="1:9" s="26" customFormat="1" ht="9.9" customHeight="1" x14ac:dyDescent="0.25">
      <c r="A35" s="132" t="s">
        <v>112</v>
      </c>
      <c r="B35" s="169" t="s">
        <v>54</v>
      </c>
      <c r="C35" s="140">
        <v>66587</v>
      </c>
      <c r="D35" s="96">
        <f>SUM(C35)/6/22</f>
        <v>504.44696969696975</v>
      </c>
      <c r="E35" s="153" t="s">
        <v>90</v>
      </c>
      <c r="F35" s="174" t="s">
        <v>133</v>
      </c>
      <c r="G35" s="164">
        <v>73758</v>
      </c>
      <c r="H35" s="96">
        <f>SUM(G35)/6/25</f>
        <v>491.72</v>
      </c>
      <c r="I35" s="6"/>
    </row>
    <row r="36" spans="1:9" s="26" customFormat="1" ht="9.9" customHeight="1" x14ac:dyDescent="0.25">
      <c r="A36" s="132" t="s">
        <v>113</v>
      </c>
      <c r="B36" s="172" t="s">
        <v>73</v>
      </c>
      <c r="C36" s="140">
        <v>71881</v>
      </c>
      <c r="D36" s="96">
        <f>SUM(C36)/6/24</f>
        <v>499.17361111111109</v>
      </c>
      <c r="E36" s="153" t="s">
        <v>91</v>
      </c>
      <c r="F36" s="175" t="s">
        <v>140</v>
      </c>
      <c r="G36" s="4">
        <v>70616</v>
      </c>
      <c r="H36" s="96">
        <f>SUM(G36)/6/24</f>
        <v>490.38888888888891</v>
      </c>
      <c r="I36" s="13"/>
    </row>
    <row r="37" spans="1:9" s="26" customFormat="1" ht="9.9" customHeight="1" x14ac:dyDescent="0.25">
      <c r="A37" s="132" t="s">
        <v>114</v>
      </c>
      <c r="B37" s="172" t="s">
        <v>74</v>
      </c>
      <c r="C37" s="140">
        <v>71594</v>
      </c>
      <c r="D37" s="96">
        <f>SUM(C37)/6/24</f>
        <v>497.1805555555556</v>
      </c>
      <c r="E37" s="153" t="s">
        <v>92</v>
      </c>
      <c r="F37" s="174" t="s">
        <v>134</v>
      </c>
      <c r="G37" s="27">
        <v>76270</v>
      </c>
      <c r="H37" s="96">
        <f>SUM(G37)/6/26</f>
        <v>488.91025641025641</v>
      </c>
      <c r="I37" s="13"/>
    </row>
    <row r="38" spans="1:9" s="26" customFormat="1" ht="9.9" customHeight="1" x14ac:dyDescent="0.25">
      <c r="A38" s="132" t="s">
        <v>115</v>
      </c>
      <c r="B38" s="173" t="s">
        <v>44</v>
      </c>
      <c r="C38" s="140">
        <v>71539</v>
      </c>
      <c r="D38" s="96">
        <f>SUM(C38)/6/24</f>
        <v>496.79861111111109</v>
      </c>
      <c r="E38" s="153" t="s">
        <v>93</v>
      </c>
      <c r="F38" s="174" t="s">
        <v>132</v>
      </c>
      <c r="G38" s="4">
        <v>75653</v>
      </c>
      <c r="H38" s="96">
        <f>SUM(G38)/6/26</f>
        <v>484.95512820512823</v>
      </c>
      <c r="I38" s="13"/>
    </row>
    <row r="39" spans="1:9" s="26" customFormat="1" ht="9.9" customHeight="1" x14ac:dyDescent="0.25">
      <c r="A39" s="132" t="s">
        <v>116</v>
      </c>
      <c r="B39" s="172" t="s">
        <v>77</v>
      </c>
      <c r="C39" s="140">
        <v>71141</v>
      </c>
      <c r="D39" s="96">
        <f>SUM(C39)/6/24</f>
        <v>494.03472222222223</v>
      </c>
      <c r="E39" s="153" t="s">
        <v>94</v>
      </c>
      <c r="F39" s="174" t="s">
        <v>136</v>
      </c>
      <c r="G39" s="4">
        <v>75498</v>
      </c>
      <c r="H39" s="96">
        <f>SUM(G39)/6/26</f>
        <v>483.96153846153845</v>
      </c>
      <c r="I39" s="13"/>
    </row>
    <row r="40" spans="1:9" s="26" customFormat="1" ht="9.9" customHeight="1" x14ac:dyDescent="0.25">
      <c r="A40" s="132" t="s">
        <v>117</v>
      </c>
      <c r="B40" s="172" t="s">
        <v>78</v>
      </c>
      <c r="C40" s="140">
        <v>70611</v>
      </c>
      <c r="D40" s="96">
        <f>SUM(C40)/6/24</f>
        <v>490.35416666666669</v>
      </c>
      <c r="E40" s="153" t="s">
        <v>95</v>
      </c>
      <c r="F40" s="176" t="s">
        <v>135</v>
      </c>
      <c r="G40" s="4">
        <v>74979</v>
      </c>
      <c r="H40" s="96">
        <f>SUM(G40)/6/26</f>
        <v>480.63461538461536</v>
      </c>
      <c r="I40" s="13"/>
    </row>
    <row r="41" spans="1:9" s="26" customFormat="1" ht="9.9" customHeight="1" x14ac:dyDescent="0.25">
      <c r="A41" s="132" t="s">
        <v>118</v>
      </c>
      <c r="B41" s="172" t="s">
        <v>75</v>
      </c>
      <c r="C41" s="166">
        <v>67472</v>
      </c>
      <c r="D41" s="96">
        <f>SUM(C41)/6/23</f>
        <v>488.92753623188406</v>
      </c>
      <c r="E41" s="153" t="s">
        <v>96</v>
      </c>
      <c r="F41" s="175" t="s">
        <v>143</v>
      </c>
      <c r="G41" s="4">
        <v>68846</v>
      </c>
      <c r="H41" s="96">
        <f>SUM(G41)/6/24</f>
        <v>478.09722222222223</v>
      </c>
      <c r="I41" s="13"/>
    </row>
    <row r="42" spans="1:9" s="26" customFormat="1" ht="9.9" customHeight="1" x14ac:dyDescent="0.25">
      <c r="A42" s="132" t="s">
        <v>119</v>
      </c>
      <c r="B42" s="172" t="s">
        <v>76</v>
      </c>
      <c r="C42" s="140">
        <v>68842</v>
      </c>
      <c r="D42" s="96">
        <f>SUM(C42)/6/24</f>
        <v>478.0694444444444</v>
      </c>
      <c r="E42" s="153" t="s">
        <v>97</v>
      </c>
      <c r="F42" s="174" t="s">
        <v>41</v>
      </c>
      <c r="G42" s="164">
        <v>71529</v>
      </c>
      <c r="H42" s="96">
        <f>SUM(G42)/6/25</f>
        <v>476.86</v>
      </c>
      <c r="I42" s="13"/>
    </row>
    <row r="43" spans="1:9" s="26" customFormat="1" ht="9.9" customHeight="1" x14ac:dyDescent="0.25">
      <c r="A43" s="132" t="s">
        <v>120</v>
      </c>
      <c r="B43" s="172" t="s">
        <v>79</v>
      </c>
      <c r="C43" s="168">
        <v>65655</v>
      </c>
      <c r="D43" s="96">
        <f>SUM(C43)/6/23</f>
        <v>475.76086956521738</v>
      </c>
      <c r="E43" s="153" t="s">
        <v>98</v>
      </c>
      <c r="F43" s="174" t="s">
        <v>138</v>
      </c>
      <c r="G43" s="4">
        <v>73915</v>
      </c>
      <c r="H43" s="96">
        <f>SUM(G43)/6/26</f>
        <v>473.81410256410254</v>
      </c>
      <c r="I43" s="13"/>
    </row>
    <row r="44" spans="1:9" ht="9.9" customHeight="1" x14ac:dyDescent="0.25">
      <c r="A44" s="132" t="s">
        <v>121</v>
      </c>
      <c r="B44" s="172" t="s">
        <v>80</v>
      </c>
      <c r="C44" s="151">
        <v>67856</v>
      </c>
      <c r="D44" s="96">
        <f>SUM(C44)/6/24</f>
        <v>471.22222222222223</v>
      </c>
      <c r="E44" s="153" t="s">
        <v>99</v>
      </c>
      <c r="F44" s="175" t="s">
        <v>144</v>
      </c>
      <c r="G44" s="4">
        <v>68133</v>
      </c>
      <c r="H44" s="96">
        <f>SUM(G44)/6/24</f>
        <v>473.14583333333331</v>
      </c>
    </row>
    <row r="45" spans="1:9" ht="9.9" customHeight="1" x14ac:dyDescent="0.25">
      <c r="A45" s="132" t="s">
        <v>122</v>
      </c>
      <c r="B45" s="172" t="s">
        <v>81</v>
      </c>
      <c r="C45" s="151">
        <v>65535</v>
      </c>
      <c r="D45" s="96">
        <f>SUM(C45)/6/24</f>
        <v>455.10416666666669</v>
      </c>
      <c r="E45" s="153" t="s">
        <v>100</v>
      </c>
      <c r="F45" s="175" t="s">
        <v>59</v>
      </c>
      <c r="G45" s="4">
        <v>68076</v>
      </c>
      <c r="H45" s="96">
        <f>SUM(G45)/6/24</f>
        <v>472.75</v>
      </c>
    </row>
    <row r="46" spans="1:9" ht="9.9" customHeight="1" x14ac:dyDescent="0.25">
      <c r="A46" s="95"/>
      <c r="B46" s="161"/>
      <c r="C46" s="162"/>
      <c r="D46" s="105"/>
      <c r="E46" s="153" t="s">
        <v>101</v>
      </c>
      <c r="F46" s="175" t="s">
        <v>141</v>
      </c>
      <c r="G46" s="4">
        <v>67996</v>
      </c>
      <c r="H46" s="96">
        <f>SUM(G46)/6/24</f>
        <v>472.1944444444444</v>
      </c>
    </row>
    <row r="47" spans="1:9" ht="9.9" customHeight="1" thickBot="1" x14ac:dyDescent="0.3">
      <c r="A47" s="97"/>
      <c r="B47" s="124"/>
      <c r="C47" s="125"/>
      <c r="D47" s="119"/>
      <c r="E47" s="153" t="s">
        <v>102</v>
      </c>
      <c r="F47" s="174" t="s">
        <v>139</v>
      </c>
      <c r="G47" s="4">
        <v>72709</v>
      </c>
      <c r="H47" s="96">
        <f>SUM(G47)/6/26</f>
        <v>466.08333333333331</v>
      </c>
    </row>
    <row r="48" spans="1:9" ht="9.9" customHeight="1" x14ac:dyDescent="0.25">
      <c r="A48"/>
      <c r="B48"/>
      <c r="C48" s="107"/>
      <c r="D48" s="107"/>
      <c r="E48" s="132" t="s">
        <v>103</v>
      </c>
      <c r="F48" s="175" t="s">
        <v>142</v>
      </c>
      <c r="G48" s="164">
        <v>64190</v>
      </c>
      <c r="H48" s="96">
        <f>SUM(G48)/6/23</f>
        <v>465.14492753623193</v>
      </c>
    </row>
    <row r="49" spans="1:8" ht="9.9" customHeight="1" x14ac:dyDescent="0.25">
      <c r="A49"/>
      <c r="B49"/>
      <c r="C49" s="107"/>
      <c r="D49" s="107"/>
      <c r="E49" s="132" t="s">
        <v>104</v>
      </c>
      <c r="F49" s="175" t="s">
        <v>145</v>
      </c>
      <c r="G49" s="4">
        <v>66455</v>
      </c>
      <c r="H49" s="96">
        <f>SUM(G49)/6/24</f>
        <v>461.4930555555556</v>
      </c>
    </row>
    <row r="50" spans="1:8" ht="9.9" customHeight="1" x14ac:dyDescent="0.25">
      <c r="A50"/>
      <c r="B50"/>
      <c r="C50" s="107"/>
      <c r="D50" s="107"/>
      <c r="E50" s="132" t="s">
        <v>105</v>
      </c>
      <c r="F50" s="175" t="s">
        <v>146</v>
      </c>
      <c r="G50" s="4">
        <v>66070</v>
      </c>
      <c r="H50" s="96">
        <f>SUM(G50)/6/24</f>
        <v>458.8194444444444</v>
      </c>
    </row>
    <row r="51" spans="1:8" ht="9.9" customHeight="1" x14ac:dyDescent="0.25">
      <c r="A51"/>
      <c r="B51"/>
      <c r="C51" s="107"/>
      <c r="D51" s="107"/>
      <c r="E51" s="132" t="s">
        <v>106</v>
      </c>
      <c r="F51" s="175" t="s">
        <v>148</v>
      </c>
      <c r="G51" s="4">
        <v>65953</v>
      </c>
      <c r="H51" s="96">
        <f>SUM(G51)/6/24</f>
        <v>458.0069444444444</v>
      </c>
    </row>
    <row r="52" spans="1:8" ht="9.9" customHeight="1" x14ac:dyDescent="0.25">
      <c r="A52"/>
      <c r="B52"/>
      <c r="C52" s="107"/>
      <c r="D52" s="107"/>
      <c r="E52" s="132" t="s">
        <v>107</v>
      </c>
      <c r="F52" s="175" t="s">
        <v>147</v>
      </c>
      <c r="G52" s="164">
        <v>62992</v>
      </c>
      <c r="H52" s="96">
        <f>SUM(G52)/6/23</f>
        <v>456.463768115942</v>
      </c>
    </row>
    <row r="53" spans="1:8" ht="9.9" customHeight="1" x14ac:dyDescent="0.25">
      <c r="A53"/>
      <c r="B53"/>
      <c r="C53" s="107"/>
      <c r="D53" s="107"/>
      <c r="E53" s="132" t="s">
        <v>108</v>
      </c>
      <c r="F53" s="135" t="s">
        <v>149</v>
      </c>
      <c r="G53" s="4">
        <v>63083</v>
      </c>
      <c r="H53" s="96">
        <f>SUM(G53)/6/24</f>
        <v>438.07638888888891</v>
      </c>
    </row>
    <row r="54" spans="1:8" ht="9.9" customHeight="1" x14ac:dyDescent="0.25">
      <c r="A54"/>
      <c r="B54"/>
      <c r="C54" s="107"/>
      <c r="D54" s="107"/>
      <c r="E54" s="132" t="s">
        <v>109</v>
      </c>
      <c r="F54" s="135" t="s">
        <v>81</v>
      </c>
      <c r="G54" s="4">
        <v>61919</v>
      </c>
      <c r="H54" s="96">
        <f>SUM(G54)/6/24</f>
        <v>429.9930555555556</v>
      </c>
    </row>
    <row r="55" spans="1:8" ht="9.9" customHeight="1" x14ac:dyDescent="0.25">
      <c r="E55" s="132" t="s">
        <v>110</v>
      </c>
      <c r="F55" s="135" t="s">
        <v>150</v>
      </c>
      <c r="G55" s="4">
        <v>61093</v>
      </c>
      <c r="H55" s="96">
        <f>SUM(G55)/6/24</f>
        <v>424.2569444444444</v>
      </c>
    </row>
    <row r="56" spans="1:8" ht="9.9" customHeight="1" x14ac:dyDescent="0.25">
      <c r="E56" s="85"/>
      <c r="H56" s="96"/>
    </row>
    <row r="57" spans="1:8" ht="9.9" customHeight="1" thickBot="1" x14ac:dyDescent="0.3">
      <c r="E57" s="122"/>
      <c r="F57" s="98"/>
      <c r="G57" s="138"/>
      <c r="H57" s="119"/>
    </row>
    <row r="58" spans="1:8" ht="9.9" customHeight="1" x14ac:dyDescent="0.25"/>
    <row r="59" spans="1:8" ht="9.9" customHeight="1" x14ac:dyDescent="0.25"/>
    <row r="60" spans="1:8" ht="9.9" customHeight="1" x14ac:dyDescent="0.25"/>
    <row r="61" spans="1:8" ht="9.9" customHeight="1" x14ac:dyDescent="0.25"/>
    <row r="62" spans="1:8" ht="9.9" customHeight="1" x14ac:dyDescent="0.25"/>
    <row r="63" spans="1:8" ht="9.9" customHeight="1" x14ac:dyDescent="0.25"/>
    <row r="64" spans="1:8" ht="9.9" customHeight="1" x14ac:dyDescent="0.25"/>
    <row r="65" ht="9.9" customHeight="1" x14ac:dyDescent="0.25"/>
    <row r="66" ht="9.9" customHeight="1" x14ac:dyDescent="0.25"/>
    <row r="67" ht="9.9" customHeight="1" x14ac:dyDescent="0.25"/>
    <row r="68" ht="9.9" customHeight="1" x14ac:dyDescent="0.25"/>
    <row r="69" ht="9.9" customHeight="1" x14ac:dyDescent="0.25"/>
    <row r="70" ht="9.9" customHeight="1" x14ac:dyDescent="0.25"/>
  </sheetData>
  <sheetProtection algorithmName="SHA-512" hashValue="2nOhLhXYZgR+bMd0tPZCVbSoBtEvHKJVrl7E1+ibrrbb3gT7R31gDtx8jY+Aw2mDYSBJ2bJ180ELPuYdPLNCOA==" saltValue="4ungJCTVkMGKcGn7BJiobA==" spinCount="100000" sheet="1" objects="1" scenarios="1" selectLockedCells="1" selectUnlockedCells="1"/>
  <sortState ref="F29:H55">
    <sortCondition descending="1" ref="H29:H55"/>
  </sortState>
  <mergeCells count="1">
    <mergeCell ref="A1:H1"/>
  </mergeCells>
  <conditionalFormatting sqref="I7:J15 J20:J43 I20:I34 I36:I43 D41:D43">
    <cfRule type="cellIs" dxfId="56" priority="62" stopIfTrue="1" operator="between">
      <formula>480</formula>
      <formula>539.99</formula>
    </cfRule>
    <cfRule type="cellIs" dxfId="55" priority="63" stopIfTrue="1" operator="between">
      <formula>540</formula>
      <formula>599.99</formula>
    </cfRule>
    <cfRule type="cellIs" dxfId="54" priority="64" stopIfTrue="1" operator="between">
      <formula>600</formula>
      <formula>800</formula>
    </cfRule>
  </conditionalFormatting>
  <conditionalFormatting sqref="H18:H25">
    <cfRule type="cellIs" dxfId="53" priority="59" stopIfTrue="1" operator="between">
      <formula>480</formula>
      <formula>539.99</formula>
    </cfRule>
    <cfRule type="cellIs" dxfId="52" priority="60" stopIfTrue="1" operator="between">
      <formula>540</formula>
      <formula>599.99</formula>
    </cfRule>
    <cfRule type="cellIs" dxfId="51" priority="61" stopIfTrue="1" operator="between">
      <formula>600</formula>
      <formula>800</formula>
    </cfRule>
  </conditionalFormatting>
  <conditionalFormatting sqref="H18:H25">
    <cfRule type="cellIs" dxfId="50" priority="53" stopIfTrue="1" operator="between">
      <formula>480</formula>
      <formula>539.99</formula>
    </cfRule>
    <cfRule type="cellIs" dxfId="49" priority="54" stopIfTrue="1" operator="between">
      <formula>540</formula>
      <formula>599.99</formula>
    </cfRule>
    <cfRule type="cellIs" dxfId="48" priority="55" stopIfTrue="1" operator="between">
      <formula>600</formula>
      <formula>800</formula>
    </cfRule>
  </conditionalFormatting>
  <conditionalFormatting sqref="H18:H25">
    <cfRule type="cellIs" dxfId="47" priority="50" stopIfTrue="1" operator="between">
      <formula>480</formula>
      <formula>539.99</formula>
    </cfRule>
    <cfRule type="cellIs" dxfId="46" priority="51" stopIfTrue="1" operator="between">
      <formula>540</formula>
      <formula>599.99</formula>
    </cfRule>
    <cfRule type="cellIs" dxfId="45" priority="52" stopIfTrue="1" operator="between">
      <formula>600</formula>
      <formula>800</formula>
    </cfRule>
  </conditionalFormatting>
  <conditionalFormatting sqref="D31:D45">
    <cfRule type="cellIs" dxfId="44" priority="47" stopIfTrue="1" operator="between">
      <formula>480</formula>
      <formula>539.99</formula>
    </cfRule>
    <cfRule type="cellIs" dxfId="43" priority="48" stopIfTrue="1" operator="between">
      <formula>540</formula>
      <formula>599.99</formula>
    </cfRule>
    <cfRule type="cellIs" dxfId="42" priority="49" stopIfTrue="1" operator="between">
      <formula>600</formula>
      <formula>800</formula>
    </cfRule>
  </conditionalFormatting>
  <conditionalFormatting sqref="H26">
    <cfRule type="cellIs" dxfId="41" priority="44" stopIfTrue="1" operator="between">
      <formula>480</formula>
      <formula>539.99</formula>
    </cfRule>
    <cfRule type="cellIs" dxfId="40" priority="45" stopIfTrue="1" operator="between">
      <formula>540</formula>
      <formula>599.99</formula>
    </cfRule>
    <cfRule type="cellIs" dxfId="39" priority="46" stopIfTrue="1" operator="between">
      <formula>600</formula>
      <formula>800</formula>
    </cfRule>
  </conditionalFormatting>
  <conditionalFormatting sqref="H26">
    <cfRule type="cellIs" dxfId="38" priority="41" stopIfTrue="1" operator="between">
      <formula>480</formula>
      <formula>539.99</formula>
    </cfRule>
    <cfRule type="cellIs" dxfId="37" priority="42" stopIfTrue="1" operator="between">
      <formula>540</formula>
      <formula>599.99</formula>
    </cfRule>
    <cfRule type="cellIs" dxfId="36" priority="43" stopIfTrue="1" operator="between">
      <formula>600</formula>
      <formula>800</formula>
    </cfRule>
  </conditionalFormatting>
  <conditionalFormatting sqref="H26">
    <cfRule type="cellIs" dxfId="35" priority="38" stopIfTrue="1" operator="between">
      <formula>480</formula>
      <formula>539.99</formula>
    </cfRule>
    <cfRule type="cellIs" dxfId="34" priority="39" stopIfTrue="1" operator="between">
      <formula>540</formula>
      <formula>599.99</formula>
    </cfRule>
    <cfRule type="cellIs" dxfId="33" priority="40" stopIfTrue="1" operator="between">
      <formula>600</formula>
      <formula>800</formula>
    </cfRule>
  </conditionalFormatting>
  <conditionalFormatting sqref="H27">
    <cfRule type="cellIs" dxfId="32" priority="35" stopIfTrue="1" operator="between">
      <formula>480</formula>
      <formula>539.99</formula>
    </cfRule>
    <cfRule type="cellIs" dxfId="31" priority="36" stopIfTrue="1" operator="between">
      <formula>540</formula>
      <formula>599.99</formula>
    </cfRule>
    <cfRule type="cellIs" dxfId="30" priority="37" stopIfTrue="1" operator="between">
      <formula>600</formula>
      <formula>800</formula>
    </cfRule>
  </conditionalFormatting>
  <conditionalFormatting sqref="H27">
    <cfRule type="cellIs" dxfId="29" priority="32" stopIfTrue="1" operator="between">
      <formula>480</formula>
      <formula>539.99</formula>
    </cfRule>
    <cfRule type="cellIs" dxfId="28" priority="33" stopIfTrue="1" operator="between">
      <formula>540</formula>
      <formula>599.99</formula>
    </cfRule>
    <cfRule type="cellIs" dxfId="27" priority="34" stopIfTrue="1" operator="between">
      <formula>600</formula>
      <formula>800</formula>
    </cfRule>
  </conditionalFormatting>
  <conditionalFormatting sqref="H27">
    <cfRule type="cellIs" dxfId="26" priority="29" stopIfTrue="1" operator="between">
      <formula>480</formula>
      <formula>539.99</formula>
    </cfRule>
    <cfRule type="cellIs" dxfId="25" priority="30" stopIfTrue="1" operator="between">
      <formula>540</formula>
      <formula>599.99</formula>
    </cfRule>
    <cfRule type="cellIs" dxfId="24" priority="31" stopIfTrue="1" operator="between">
      <formula>600</formula>
      <formula>800</formula>
    </cfRule>
  </conditionalFormatting>
  <conditionalFormatting sqref="H28">
    <cfRule type="cellIs" dxfId="23" priority="26" stopIfTrue="1" operator="between">
      <formula>480</formula>
      <formula>539.99</formula>
    </cfRule>
    <cfRule type="cellIs" dxfId="22" priority="27" stopIfTrue="1" operator="between">
      <formula>540</formula>
      <formula>599.99</formula>
    </cfRule>
    <cfRule type="cellIs" dxfId="21" priority="28" stopIfTrue="1" operator="between">
      <formula>600</formula>
      <formula>800</formula>
    </cfRule>
  </conditionalFormatting>
  <conditionalFormatting sqref="H28">
    <cfRule type="cellIs" dxfId="20" priority="23" stopIfTrue="1" operator="between">
      <formula>480</formula>
      <formula>539.99</formula>
    </cfRule>
    <cfRule type="cellIs" dxfId="19" priority="24" stopIfTrue="1" operator="between">
      <formula>540</formula>
      <formula>599.99</formula>
    </cfRule>
    <cfRule type="cellIs" dxfId="18" priority="25" stopIfTrue="1" operator="between">
      <formula>600</formula>
      <formula>800</formula>
    </cfRule>
  </conditionalFormatting>
  <conditionalFormatting sqref="H28">
    <cfRule type="cellIs" dxfId="17" priority="20" stopIfTrue="1" operator="between">
      <formula>480</formula>
      <formula>539.99</formula>
    </cfRule>
    <cfRule type="cellIs" dxfId="16" priority="21" stopIfTrue="1" operator="between">
      <formula>540</formula>
      <formula>599.99</formula>
    </cfRule>
    <cfRule type="cellIs" dxfId="15" priority="22" stopIfTrue="1" operator="between">
      <formula>600</formula>
      <formula>800</formula>
    </cfRule>
  </conditionalFormatting>
  <conditionalFormatting sqref="D55:D1048576 D1:D47">
    <cfRule type="cellIs" dxfId="14" priority="16" operator="between">
      <formula>600</formula>
      <formula>800</formula>
    </cfRule>
    <cfRule type="cellIs" dxfId="13" priority="17" operator="between">
      <formula>540</formula>
      <formula>599.9</formula>
    </cfRule>
    <cfRule type="cellIs" dxfId="12" priority="18" operator="between">
      <formula>480</formula>
      <formula>539.9</formula>
    </cfRule>
    <cfRule type="cellIs" priority="19" operator="between">
      <formula>0</formula>
      <formula>479.9</formula>
    </cfRule>
  </conditionalFormatting>
  <conditionalFormatting sqref="H7:H17">
    <cfRule type="cellIs" dxfId="11" priority="12" operator="between">
      <formula>600</formula>
      <formula>800</formula>
    </cfRule>
    <cfRule type="cellIs" dxfId="10" priority="13" operator="between">
      <formula>540</formula>
      <formula>599.9</formula>
    </cfRule>
    <cfRule type="cellIs" dxfId="9" priority="14" operator="between">
      <formula>480</formula>
      <formula>539.9</formula>
    </cfRule>
    <cfRule type="cellIs" priority="15" operator="between">
      <formula>0</formula>
      <formula>479.9</formula>
    </cfRule>
  </conditionalFormatting>
  <conditionalFormatting sqref="H29:H42">
    <cfRule type="cellIs" dxfId="8" priority="8" operator="between">
      <formula>600</formula>
      <formula>800</formula>
    </cfRule>
    <cfRule type="cellIs" dxfId="7" priority="9" operator="between">
      <formula>540</formula>
      <formula>599.9</formula>
    </cfRule>
    <cfRule type="cellIs" dxfId="6" priority="10" operator="between">
      <formula>480</formula>
      <formula>539.9</formula>
    </cfRule>
    <cfRule type="cellIs" priority="11" operator="between">
      <formula>0</formula>
      <formula>479.9</formula>
    </cfRule>
  </conditionalFormatting>
  <conditionalFormatting sqref="H43:H55">
    <cfRule type="cellIs" dxfId="5" priority="5" stopIfTrue="1" operator="between">
      <formula>480</formula>
      <formula>539.99</formula>
    </cfRule>
    <cfRule type="cellIs" dxfId="4" priority="6" stopIfTrue="1" operator="between">
      <formula>540</formula>
      <formula>599.99</formula>
    </cfRule>
    <cfRule type="cellIs" dxfId="3" priority="7" stopIfTrue="1" operator="between">
      <formula>600</formula>
      <formula>800</formula>
    </cfRule>
  </conditionalFormatting>
  <conditionalFormatting sqref="H43:H55">
    <cfRule type="cellIs" dxfId="2" priority="1" operator="between">
      <formula>600</formula>
      <formula>800</formula>
    </cfRule>
    <cfRule type="cellIs" dxfId="1" priority="2" operator="between">
      <formula>540</formula>
      <formula>599.9</formula>
    </cfRule>
    <cfRule type="cellIs" dxfId="0" priority="3" operator="between">
      <formula>480</formula>
      <formula>539.9</formula>
    </cfRule>
    <cfRule type="cellIs" priority="4" operator="between">
      <formula>0</formula>
      <formula>479.9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Auswertung </vt:lpstr>
      <vt:lpstr>Statistik </vt:lpstr>
      <vt:lpstr>Mannsch. Schnitte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TEMISTOKLE</dc:creator>
  <cp:lastModifiedBy>SKLV Wien</cp:lastModifiedBy>
  <cp:lastPrinted>2017-05-11T06:52:05Z</cp:lastPrinted>
  <dcterms:created xsi:type="dcterms:W3CDTF">2002-05-14T20:46:25Z</dcterms:created>
  <dcterms:modified xsi:type="dcterms:W3CDTF">2019-06-03T10:52:45Z</dcterms:modified>
</cp:coreProperties>
</file>