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7-2018\Sp. 17-18\"/>
    </mc:Choice>
  </mc:AlternateContent>
  <xr:revisionPtr revIDLastSave="0" documentId="10_ncr:8100000_{060B8BD7-1A75-4017-9BDD-77F8AAB41174}" xr6:coauthVersionLast="33" xr6:coauthVersionMax="33" xr10:uidLastSave="{00000000-0000-0000-0000-000000000000}"/>
  <bookViews>
    <workbookView xWindow="240" yWindow="96" windowWidth="11532" windowHeight="5988" xr2:uid="{00000000-000D-0000-FFFF-FFFF00000000}"/>
  </bookViews>
  <sheets>
    <sheet name="Auswertung " sheetId="20" r:id="rId1"/>
    <sheet name="Statistik " sheetId="19" r:id="rId2"/>
    <sheet name="Mannsch. Schnitte " sheetId="21" r:id="rId3"/>
  </sheets>
  <calcPr calcId="162913"/>
</workbook>
</file>

<file path=xl/calcChain.xml><?xml version="1.0" encoding="utf-8"?>
<calcChain xmlns="http://schemas.openxmlformats.org/spreadsheetml/2006/main">
  <c r="H36" i="21" l="1"/>
  <c r="H39" i="21"/>
  <c r="D32" i="21" l="1"/>
  <c r="H41" i="21"/>
  <c r="H51" i="21"/>
  <c r="H35" i="21"/>
  <c r="H43" i="21"/>
  <c r="J35" i="19"/>
  <c r="F11" i="20"/>
  <c r="E11" i="20"/>
  <c r="D43" i="21"/>
  <c r="D35" i="21"/>
  <c r="H16" i="21"/>
  <c r="H12" i="21"/>
  <c r="H17" i="21"/>
  <c r="H15" i="21"/>
  <c r="H13" i="21"/>
  <c r="H14" i="21"/>
  <c r="H10" i="21"/>
  <c r="H9" i="21"/>
  <c r="H11" i="21"/>
  <c r="H8" i="21"/>
  <c r="H7" i="21"/>
  <c r="D46" i="21"/>
  <c r="D45" i="21"/>
  <c r="D47" i="21"/>
  <c r="D37" i="21"/>
  <c r="D36" i="21"/>
  <c r="D42" i="21"/>
  <c r="D34" i="21"/>
  <c r="D24" i="21"/>
  <c r="D33" i="21"/>
  <c r="D28" i="21"/>
  <c r="D38" i="21"/>
  <c r="D31" i="21"/>
  <c r="D29" i="21"/>
  <c r="D30" i="21"/>
  <c r="D27" i="21"/>
  <c r="D19" i="21"/>
  <c r="D26" i="21"/>
  <c r="D20" i="21"/>
  <c r="D13" i="21"/>
  <c r="D23" i="21"/>
  <c r="D22" i="21"/>
  <c r="D14" i="21"/>
  <c r="D12" i="21"/>
  <c r="D21" i="21"/>
  <c r="D25" i="21"/>
  <c r="D17" i="21"/>
  <c r="D18" i="21"/>
  <c r="D9" i="21"/>
  <c r="D16" i="21"/>
  <c r="D11" i="21"/>
  <c r="D10" i="21"/>
  <c r="D7" i="21"/>
  <c r="D15" i="21"/>
  <c r="D8" i="21"/>
  <c r="I18" i="19"/>
  <c r="I19" i="19" s="1"/>
  <c r="F9" i="20" s="1"/>
  <c r="G18" i="19"/>
  <c r="G19" i="19" s="1"/>
  <c r="E9" i="20" s="1"/>
  <c r="B18" i="19"/>
  <c r="C8" i="20" s="1"/>
  <c r="E18" i="19"/>
  <c r="E19" i="19" s="1"/>
  <c r="H40" i="21"/>
  <c r="H45" i="21"/>
  <c r="H44" i="21"/>
  <c r="H54" i="21"/>
  <c r="H53" i="21"/>
  <c r="H52" i="21"/>
  <c r="H50" i="21"/>
  <c r="H46" i="21"/>
  <c r="H48" i="21"/>
  <c r="H49" i="21"/>
  <c r="H42" i="21"/>
  <c r="H37" i="21"/>
  <c r="H38" i="21"/>
  <c r="H47" i="21"/>
  <c r="H34" i="21"/>
  <c r="H32" i="21"/>
  <c r="H33" i="21"/>
  <c r="H31" i="21"/>
  <c r="H29" i="21"/>
  <c r="H30" i="21"/>
  <c r="D41" i="21"/>
  <c r="D48" i="21"/>
  <c r="D44" i="21"/>
  <c r="D40" i="21"/>
  <c r="D39" i="21"/>
  <c r="K18" i="19"/>
  <c r="K19" i="19" s="1"/>
  <c r="J33" i="19"/>
  <c r="J32" i="19"/>
  <c r="J31" i="19"/>
  <c r="J30" i="19"/>
  <c r="J36" i="19" s="1"/>
  <c r="J29" i="19"/>
  <c r="J34" i="19" s="1"/>
  <c r="I32" i="20"/>
  <c r="I29" i="20"/>
  <c r="H26" i="20"/>
  <c r="E33" i="19" l="1"/>
  <c r="E32" i="19"/>
  <c r="G9" i="20"/>
  <c r="G11" i="20" s="1"/>
  <c r="E31" i="19"/>
  <c r="G8" i="20"/>
  <c r="D8" i="20"/>
  <c r="E8" i="20"/>
  <c r="F8" i="20"/>
  <c r="B19" i="19"/>
  <c r="C9" i="20" s="1"/>
  <c r="C11" i="20" s="1"/>
  <c r="D9" i="20"/>
  <c r="D11" i="20" s="1"/>
  <c r="F32" i="19" l="1"/>
  <c r="E29" i="20" s="1"/>
  <c r="F33" i="19"/>
  <c r="E32" i="20" s="1"/>
  <c r="F31" i="19"/>
  <c r="E26" i="20" s="1"/>
  <c r="C22" i="20"/>
  <c r="C18" i="20"/>
  <c r="C14" i="20"/>
</calcChain>
</file>

<file path=xl/sharedStrings.xml><?xml version="1.0" encoding="utf-8"?>
<sst xmlns="http://schemas.openxmlformats.org/spreadsheetml/2006/main" count="199" uniqueCount="109">
  <si>
    <t>Damen</t>
  </si>
  <si>
    <t>Schnitt:</t>
  </si>
  <si>
    <t>Kegel</t>
  </si>
  <si>
    <t>Alle</t>
  </si>
  <si>
    <t>Spieler/Innen</t>
  </si>
  <si>
    <t>Schnitt</t>
  </si>
  <si>
    <t>Herren</t>
  </si>
  <si>
    <t>davon die Damenmannschaften</t>
  </si>
  <si>
    <t>davon die Herrenmannschaften</t>
  </si>
  <si>
    <t>davon in Damenmannschaften</t>
  </si>
  <si>
    <t>davon in Herrenmannschaften</t>
  </si>
  <si>
    <t>Durchschnittsergebnis aller Spielerinnen und Spieler</t>
  </si>
  <si>
    <t xml:space="preserve">EINSÄTZE alle </t>
  </si>
  <si>
    <t>davon Damen</t>
  </si>
  <si>
    <t>davon Herren</t>
  </si>
  <si>
    <t>1 x strafverifiziert</t>
  </si>
  <si>
    <t>= 1 x strafverifiziert</t>
  </si>
  <si>
    <t>Gesamt - Holz der Ligen und Schnitt</t>
  </si>
  <si>
    <t>GESAMTKEGEL der LIGEN</t>
  </si>
  <si>
    <t>Ligen</t>
  </si>
  <si>
    <r>
      <rPr>
        <b/>
        <sz val="14"/>
        <color rgb="FFFF0000"/>
        <rFont val="Arial"/>
        <family val="2"/>
      </rPr>
      <t>DAMEN</t>
    </r>
    <r>
      <rPr>
        <b/>
        <sz val="14"/>
        <rFont val="Arial"/>
        <family val="2"/>
      </rPr>
      <t xml:space="preserve"> die in Herren-Ligen eingesetzt wurden, zählen bei den Herren </t>
    </r>
  </si>
  <si>
    <t>LLD</t>
  </si>
  <si>
    <t>1. LLH</t>
  </si>
  <si>
    <t>2. LLH</t>
  </si>
  <si>
    <t>3. LLH</t>
  </si>
  <si>
    <t>4. LLH</t>
  </si>
  <si>
    <t>= 2 x strafverifiziert</t>
  </si>
  <si>
    <t>1.LLH</t>
  </si>
  <si>
    <t>2.LLH</t>
  </si>
  <si>
    <t>3.LLH</t>
  </si>
  <si>
    <t>4.LLH</t>
  </si>
  <si>
    <t>Gesamtschnitte der SKLV-Wien -  Mannschaften</t>
  </si>
  <si>
    <t>2 x strafverifiziert</t>
  </si>
  <si>
    <t>GESAMTKEGELder SKLV-Wien Meisterschaft 2017-2018</t>
  </si>
  <si>
    <t>ASKÖ</t>
  </si>
  <si>
    <t>ASKÖ-GELB</t>
  </si>
  <si>
    <t>ASKÖ-ROT</t>
  </si>
  <si>
    <t>Statistik SKLV-Wien  2017-2018</t>
  </si>
  <si>
    <t>KSK-Post 1050/Wieden III</t>
  </si>
  <si>
    <t>ASKÖ-KSK-Herz-Armaturen</t>
  </si>
  <si>
    <t>KSV-Wien V</t>
  </si>
  <si>
    <t>SPG-Post-Flo./Stammersd. III</t>
  </si>
  <si>
    <t>KSK-Wiener-Netze 1/III</t>
  </si>
  <si>
    <t>KSK-Meidling</t>
  </si>
  <si>
    <t>SPG-SKH-Post-SV 1036 II</t>
  </si>
  <si>
    <t>KSK-Generali</t>
  </si>
  <si>
    <t>SPG-Post-Flo./Stamm. I</t>
  </si>
  <si>
    <t>SK-GÖC I</t>
  </si>
  <si>
    <t>KSV-Wiener-Linien I</t>
  </si>
  <si>
    <t>KSK-Post 1050/Wieden I</t>
  </si>
  <si>
    <t>KSV-Wien III</t>
  </si>
  <si>
    <t>Polizei-SV-Wien I</t>
  </si>
  <si>
    <t>KSV-International I</t>
  </si>
  <si>
    <t>ESV-Brunn/Gebirge I</t>
  </si>
  <si>
    <t>SK-GÖC II</t>
  </si>
  <si>
    <t>KSV-Wiener-Netze 1/I</t>
  </si>
  <si>
    <t>BBSV-Wien II</t>
  </si>
  <si>
    <t>KSV-Wiener-Linien</t>
  </si>
  <si>
    <t>Polizei-SV-Wien</t>
  </si>
  <si>
    <t>SPG-SKH-Post-SV 1036 III</t>
  </si>
  <si>
    <t>SPG-Hernals/Schindler</t>
  </si>
  <si>
    <t>KSK-Blau-Gelb</t>
  </si>
  <si>
    <t>SW-Westbahn-Wien</t>
  </si>
  <si>
    <t>SK-GÖC III</t>
  </si>
  <si>
    <t>SPG-Hernals/Schindler I</t>
  </si>
  <si>
    <t>SPG-ASKÖ-XI/Bäder I</t>
  </si>
  <si>
    <t>HSV-SKG-Wien</t>
  </si>
  <si>
    <t>SPG-SK-Allianz/KSK-Helios</t>
  </si>
  <si>
    <t>KSV-Wiener-Netze 1/II</t>
  </si>
  <si>
    <t>SW-Westbahn-Wien I</t>
  </si>
  <si>
    <t>KSV-Wien IV</t>
  </si>
  <si>
    <t>KSK-Post-R.S.</t>
  </si>
  <si>
    <t>SPG-Post-Floridsd./Stammersd. II</t>
  </si>
  <si>
    <t>KSV-Wiener-Linien II</t>
  </si>
  <si>
    <t>Polizei-SV-Wien II</t>
  </si>
  <si>
    <t>KSK-Post 1050/Wieden II</t>
  </si>
  <si>
    <t>KSK-Patria 1934</t>
  </si>
  <si>
    <t>KSK-Post-Nord</t>
  </si>
  <si>
    <t>SPG-ASKÖ-XI/Bäder II</t>
  </si>
  <si>
    <t>SPG-SKH-Post-SV 1036/ III</t>
  </si>
  <si>
    <t>KSV-Wiener-Linien III</t>
  </si>
  <si>
    <t>KSK-International II</t>
  </si>
  <si>
    <t>SPG-Hernals/Schindler II</t>
  </si>
  <si>
    <t>ESV-Brunn/Gebirge II</t>
  </si>
  <si>
    <t>SW-Westbahn-Wien II</t>
  </si>
  <si>
    <t>BBSV-Wien A</t>
  </si>
  <si>
    <t>KSK-Grüner-Wohnen A</t>
  </si>
  <si>
    <t>SPG-ASKÖ XI/SV-Bäder A</t>
  </si>
  <si>
    <t>SK-GÖC A</t>
  </si>
  <si>
    <t>KSV-Wiener-Linien A</t>
  </si>
  <si>
    <t>KSV-Wien A</t>
  </si>
  <si>
    <t>SPG-Post-Flor./Stammersd.</t>
  </si>
  <si>
    <t>KSV-Siemens 1</t>
  </si>
  <si>
    <t>SKG-Wien</t>
  </si>
  <si>
    <t>KSV-Wiener-Netze 2/A</t>
  </si>
  <si>
    <t>KSV-Wien B</t>
  </si>
  <si>
    <t>BBSV-Wien B</t>
  </si>
  <si>
    <t>SPG-ASKÖ XI/SV-Bäder B</t>
  </si>
  <si>
    <t>SK-GÖC B</t>
  </si>
  <si>
    <t>KSK-ASKÖ-Herz-Arm./Patria 1934</t>
  </si>
  <si>
    <t>KSK-Grüner-Wohnen B</t>
  </si>
  <si>
    <t>KSV-Wiener-Netze 2/B</t>
  </si>
  <si>
    <t>KSV-Wiener-Netze 1</t>
  </si>
  <si>
    <t>ESV-Brunn/Gebirge</t>
  </si>
  <si>
    <t>KSV-Wiener-Linien B</t>
  </si>
  <si>
    <t>Vorjahr</t>
  </si>
  <si>
    <t>zur INFO</t>
  </si>
  <si>
    <r>
      <rPr>
        <b/>
        <sz val="10"/>
        <color rgb="FFFF0000"/>
        <rFont val="Arial"/>
        <family val="2"/>
      </rPr>
      <t>plus</t>
    </r>
    <r>
      <rPr>
        <b/>
        <sz val="10"/>
        <rFont val="Arial"/>
        <family val="2"/>
      </rPr>
      <t>/</t>
    </r>
    <r>
      <rPr>
        <b/>
        <sz val="10"/>
        <color rgb="FF0070C0"/>
        <rFont val="Arial"/>
        <family val="2"/>
      </rPr>
      <t>minus</t>
    </r>
  </si>
  <si>
    <t>Statistik SKLV- Wien LIGEN und Klassen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</si>
</sst>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17DE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6"/>
      <color rgb="FF0000FF"/>
      <name val="Arial"/>
      <family val="2"/>
    </font>
    <font>
      <sz val="16"/>
      <color rgb="FF0000FF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Arial"/>
      <family val="2"/>
    </font>
    <font>
      <b/>
      <sz val="12"/>
      <color theme="0"/>
      <name val="Arial"/>
      <family val="2"/>
    </font>
    <font>
      <b/>
      <sz val="10"/>
      <color rgb="FF00B05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b/>
      <sz val="20"/>
      <color rgb="FF0000FF"/>
      <name val="Arial"/>
      <family val="2"/>
    </font>
    <font>
      <sz val="20"/>
      <color rgb="FF0000FF"/>
      <name val="Arial"/>
      <family val="2"/>
    </font>
    <font>
      <b/>
      <sz val="20"/>
      <color indexed="9"/>
      <name val="Arial"/>
      <family val="2"/>
    </font>
    <font>
      <b/>
      <sz val="20"/>
      <color rgb="FFFF0000"/>
      <name val="Arial"/>
      <family val="2"/>
    </font>
    <font>
      <sz val="20"/>
      <color indexed="9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4"/>
      <color indexed="10"/>
      <name val="Arial"/>
      <family val="2"/>
    </font>
    <font>
      <b/>
      <sz val="10"/>
      <color rgb="FFFFC000"/>
      <name val="Arial"/>
      <family val="2"/>
    </font>
    <font>
      <b/>
      <sz val="14"/>
      <color rgb="FFFF0000"/>
      <name val="Arial"/>
      <family val="2"/>
    </font>
    <font>
      <b/>
      <sz val="8"/>
      <color rgb="FF0070C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Arial"/>
      <family val="2"/>
    </font>
    <font>
      <b/>
      <sz val="8"/>
      <color rgb="FFFF9900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4"/>
      </left>
      <right/>
      <top style="double">
        <color indexed="14"/>
      </top>
      <bottom/>
      <diagonal/>
    </border>
    <border>
      <left/>
      <right/>
      <top style="double">
        <color indexed="14"/>
      </top>
      <bottom/>
      <diagonal/>
    </border>
    <border>
      <left/>
      <right style="double">
        <color indexed="14"/>
      </right>
      <top style="double">
        <color indexed="14"/>
      </top>
      <bottom/>
      <diagonal/>
    </border>
    <border>
      <left style="double">
        <color indexed="14"/>
      </left>
      <right/>
      <top/>
      <bottom style="double">
        <color indexed="14"/>
      </bottom>
      <diagonal/>
    </border>
    <border>
      <left/>
      <right/>
      <top/>
      <bottom style="double">
        <color indexed="14"/>
      </bottom>
      <diagonal/>
    </border>
    <border>
      <left/>
      <right style="double">
        <color indexed="14"/>
      </right>
      <top/>
      <bottom style="double">
        <color indexed="1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" fontId="0" fillId="0" borderId="0" xfId="0" applyNumberFormat="1"/>
    <xf numFmtId="3" fontId="16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/>
    <xf numFmtId="49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2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33" fillId="0" borderId="0" xfId="0" applyFont="1"/>
    <xf numFmtId="3" fontId="42" fillId="0" borderId="0" xfId="0" applyNumberFormat="1" applyFont="1" applyAlignment="1">
      <alignment horizontal="center" vertical="center"/>
    </xf>
    <xf numFmtId="1" fontId="33" fillId="0" borderId="0" xfId="0" applyNumberFormat="1" applyFont="1"/>
    <xf numFmtId="0" fontId="11" fillId="0" borderId="43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0" fillId="0" borderId="45" xfId="0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4" fillId="0" borderId="43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9" fillId="0" borderId="42" xfId="0" applyFont="1" applyFill="1" applyBorder="1" applyAlignment="1">
      <alignment horizontal="right" vertical="center"/>
    </xf>
    <xf numFmtId="0" fontId="4" fillId="0" borderId="43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quotePrefix="1" applyBorder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3" borderId="9" xfId="0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left" vertical="center"/>
    </xf>
    <xf numFmtId="164" fontId="20" fillId="0" borderId="42" xfId="0" applyNumberFormat="1" applyFont="1" applyFill="1" applyBorder="1" applyAlignment="1">
      <alignment horizontal="center" vertical="center"/>
    </xf>
    <xf numFmtId="164" fontId="20" fillId="0" borderId="43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3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8" fillId="5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0" fontId="9" fillId="0" borderId="42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10" fillId="0" borderId="42" xfId="0" applyFont="1" applyFill="1" applyBorder="1" applyAlignment="1">
      <alignment horizontal="right" vertical="center"/>
    </xf>
    <xf numFmtId="0" fontId="10" fillId="0" borderId="45" xfId="0" applyFont="1" applyFill="1" applyBorder="1" applyAlignment="1">
      <alignment horizontal="right" vertical="center"/>
    </xf>
    <xf numFmtId="0" fontId="9" fillId="0" borderId="50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Fill="1" applyBorder="1" applyAlignment="1">
      <alignment horizontal="center" vertical="center"/>
    </xf>
    <xf numFmtId="0" fontId="20" fillId="0" borderId="41" xfId="0" applyFont="1" applyFill="1" applyBorder="1" applyAlignment="1">
      <alignment horizontal="left" vertical="center"/>
    </xf>
    <xf numFmtId="164" fontId="20" fillId="0" borderId="43" xfId="0" applyNumberFormat="1" applyFont="1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3" xfId="0" quotePrefix="1" applyBorder="1" applyAlignment="1">
      <alignment horizontal="right" vertical="center"/>
    </xf>
    <xf numFmtId="164" fontId="1" fillId="0" borderId="42" xfId="0" applyNumberFormat="1" applyFont="1" applyBorder="1" applyAlignment="1">
      <alignment horizontal="center" vertical="center"/>
    </xf>
    <xf numFmtId="0" fontId="0" fillId="0" borderId="47" xfId="0" quotePrefix="1" applyBorder="1" applyAlignment="1">
      <alignment horizontal="right" vertical="center"/>
    </xf>
    <xf numFmtId="0" fontId="0" fillId="0" borderId="4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43" xfId="0" quotePrefix="1" applyNumberFormat="1" applyBorder="1" applyAlignment="1">
      <alignment horizontal="right" vertical="center"/>
    </xf>
    <xf numFmtId="164" fontId="1" fillId="0" borderId="58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58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0" fillId="0" borderId="42" xfId="0" applyNumberFormat="1" applyFill="1" applyBorder="1" applyAlignment="1">
      <alignment horizontal="center" vertical="center"/>
    </xf>
    <xf numFmtId="0" fontId="0" fillId="0" borderId="43" xfId="0" quotePrefix="1" applyNumberFormat="1" applyFill="1" applyBorder="1" applyAlignment="1">
      <alignment horizontal="right" vertical="center"/>
    </xf>
    <xf numFmtId="0" fontId="0" fillId="0" borderId="47" xfId="0" quotePrefix="1" applyNumberForma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10" fillId="0" borderId="43" xfId="0" applyFont="1" applyFill="1" applyBorder="1" applyAlignment="1">
      <alignment horizontal="left" vertical="center"/>
    </xf>
    <xf numFmtId="0" fontId="51" fillId="0" borderId="0" xfId="0" applyFont="1" applyBorder="1" applyAlignment="1">
      <alignment vertical="center"/>
    </xf>
    <xf numFmtId="0" fontId="51" fillId="2" borderId="0" xfId="0" applyFont="1" applyFill="1" applyBorder="1" applyAlignment="1">
      <alignment vertical="center"/>
    </xf>
    <xf numFmtId="0" fontId="51" fillId="0" borderId="48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55" fillId="7" borderId="3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1" fillId="0" borderId="48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18" fillId="0" borderId="3" xfId="0" applyNumberFormat="1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vertical="center"/>
    </xf>
    <xf numFmtId="164" fontId="0" fillId="0" borderId="50" xfId="0" applyNumberFormat="1" applyFill="1" applyBorder="1" applyAlignment="1">
      <alignment horizontal="center" vertical="center"/>
    </xf>
    <xf numFmtId="0" fontId="0" fillId="0" borderId="57" xfId="0" quotePrefix="1" applyNumberFormat="1" applyFill="1" applyBorder="1" applyAlignment="1">
      <alignment horizontal="right" vertical="center"/>
    </xf>
    <xf numFmtId="0" fontId="46" fillId="0" borderId="59" xfId="0" applyFont="1" applyFill="1" applyBorder="1" applyAlignment="1">
      <alignment vertical="center"/>
    </xf>
    <xf numFmtId="0" fontId="1" fillId="0" borderId="59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horizontal="left" vertical="center"/>
    </xf>
    <xf numFmtId="0" fontId="0" fillId="0" borderId="43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8" fillId="7" borderId="3" xfId="0" applyFont="1" applyFill="1" applyBorder="1" applyAlignment="1">
      <alignment horizontal="center" vertical="center"/>
    </xf>
    <xf numFmtId="0" fontId="58" fillId="3" borderId="3" xfId="0" applyFont="1" applyFill="1" applyBorder="1" applyAlignment="1">
      <alignment horizontal="center" vertical="center"/>
    </xf>
    <xf numFmtId="164" fontId="59" fillId="0" borderId="0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" fontId="38" fillId="0" borderId="28" xfId="0" applyNumberFormat="1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64" fontId="41" fillId="0" borderId="35" xfId="0" applyNumberFormat="1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164" fontId="38" fillId="0" borderId="39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4" fillId="0" borderId="18" xfId="0" applyNumberFormat="1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18" fillId="0" borderId="51" xfId="0" applyFont="1" applyBorder="1" applyAlignment="1">
      <alignment horizontal="center" vertical="center"/>
    </xf>
    <xf numFmtId="0" fontId="51" fillId="0" borderId="54" xfId="0" applyFont="1" applyBorder="1" applyAlignment="1">
      <alignment vertical="center"/>
    </xf>
    <xf numFmtId="0" fontId="31" fillId="0" borderId="51" xfId="0" applyFont="1" applyBorder="1" applyAlignment="1">
      <alignment horizontal="center" vertical="center"/>
    </xf>
    <xf numFmtId="0" fontId="52" fillId="0" borderId="52" xfId="0" applyFont="1" applyBorder="1" applyAlignment="1">
      <alignment vertical="center"/>
    </xf>
    <xf numFmtId="0" fontId="43" fillId="0" borderId="53" xfId="0" applyFont="1" applyBorder="1" applyAlignment="1">
      <alignment horizontal="center" vertical="center"/>
    </xf>
    <xf numFmtId="0" fontId="44" fillId="0" borderId="52" xfId="0" applyFont="1" applyBorder="1" applyAlignment="1">
      <alignment vertical="center"/>
    </xf>
    <xf numFmtId="0" fontId="45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47" fillId="0" borderId="9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4" fillId="0" borderId="10" xfId="0" applyFont="1" applyBorder="1" applyAlignment="1">
      <alignment vertical="center"/>
    </xf>
    <xf numFmtId="0" fontId="49" fillId="0" borderId="9" xfId="0" applyFont="1" applyBorder="1" applyAlignment="1">
      <alignment horizontal="center" vertical="center"/>
    </xf>
    <xf numFmtId="0" fontId="50" fillId="0" borderId="10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25" fillId="0" borderId="0" xfId="0" applyFont="1" applyAlignment="1">
      <alignment horizontal="center" vertical="center"/>
    </xf>
  </cellXfs>
  <cellStyles count="1">
    <cellStyle name="Standard" xfId="0" builtinId="0"/>
  </cellStyles>
  <dxfs count="65"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99FF"/>
      <color rgb="FF0000FF"/>
      <color rgb="FFFF9900"/>
      <color rgb="FFFFCC66"/>
      <color rgb="FF92D050"/>
      <color rgb="FFBFBFBF"/>
      <color rgb="FFCC6600"/>
      <color rgb="FFFF6699"/>
      <color rgb="FFFF66FF"/>
      <color rgb="FFF17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44"/>
  <sheetViews>
    <sheetView showGridLines="0" tabSelected="1" workbookViewId="0">
      <selection sqref="A1:I1"/>
    </sheetView>
  </sheetViews>
  <sheetFormatPr baseColWidth="10" defaultRowHeight="13.2" x14ac:dyDescent="0.25"/>
  <cols>
    <col min="1" max="2" width="11.6640625" style="37" customWidth="1"/>
    <col min="3" max="7" width="10.6640625" style="37" customWidth="1"/>
    <col min="8" max="9" width="11.6640625" style="37" customWidth="1"/>
    <col min="10" max="10" width="11.44140625" style="162"/>
  </cols>
  <sheetData>
    <row r="1" spans="1:34" ht="24.6" x14ac:dyDescent="0.25">
      <c r="A1" s="254" t="s">
        <v>108</v>
      </c>
      <c r="B1" s="254"/>
      <c r="C1" s="254"/>
      <c r="D1" s="254"/>
      <c r="E1" s="254"/>
      <c r="F1" s="254"/>
      <c r="G1" s="254"/>
      <c r="H1" s="254"/>
      <c r="I1" s="254"/>
    </row>
    <row r="2" spans="1:34" ht="24.6" x14ac:dyDescent="0.25">
      <c r="A2" s="157"/>
      <c r="B2" s="157"/>
      <c r="C2" s="157"/>
      <c r="D2" s="157"/>
      <c r="E2" s="157"/>
      <c r="F2" s="157"/>
      <c r="G2" s="157"/>
      <c r="H2" s="157"/>
      <c r="I2" s="157"/>
    </row>
    <row r="3" spans="1:34" ht="20.399999999999999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34" ht="22.8" x14ac:dyDescent="0.25">
      <c r="A4" s="255" t="s">
        <v>17</v>
      </c>
      <c r="B4" s="256"/>
      <c r="C4" s="256"/>
      <c r="D4" s="256"/>
      <c r="E4" s="256"/>
      <c r="F4" s="256"/>
      <c r="G4" s="256"/>
      <c r="H4" s="256"/>
      <c r="I4" s="256"/>
    </row>
    <row r="5" spans="1:34" s="1" customFormat="1" x14ac:dyDescent="0.25">
      <c r="A5" s="37"/>
      <c r="B5" s="37"/>
      <c r="C5" s="37"/>
      <c r="D5" s="37"/>
      <c r="E5" s="37"/>
      <c r="F5" s="37"/>
      <c r="G5" s="37"/>
      <c r="H5" s="37"/>
      <c r="I5" s="37"/>
      <c r="J5" s="162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" customFormat="1" x14ac:dyDescent="0.25">
      <c r="A6" s="37"/>
      <c r="B6" s="37"/>
      <c r="C6" s="37"/>
      <c r="D6" s="37"/>
      <c r="E6" s="37"/>
      <c r="F6" s="37"/>
      <c r="G6" s="37"/>
      <c r="H6" s="37"/>
      <c r="I6" s="37"/>
      <c r="J6" s="16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1" customFormat="1" ht="15" customHeight="1" x14ac:dyDescent="0.25">
      <c r="A7" s="37"/>
      <c r="B7" s="37"/>
      <c r="C7" s="36" t="s">
        <v>21</v>
      </c>
      <c r="D7" s="154" t="s">
        <v>27</v>
      </c>
      <c r="E7" s="156" t="s">
        <v>28</v>
      </c>
      <c r="F7" s="114" t="s">
        <v>29</v>
      </c>
      <c r="G7" s="155" t="s">
        <v>30</v>
      </c>
      <c r="H7" s="37"/>
      <c r="I7" s="37"/>
      <c r="J7" s="162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1" customFormat="1" ht="15" customHeight="1" x14ac:dyDescent="0.25">
      <c r="A8" s="37"/>
      <c r="B8" s="37"/>
      <c r="C8" s="55">
        <f>'Statistik '!B18</f>
        <v>409918</v>
      </c>
      <c r="D8" s="56">
        <f>'Statistik '!E18</f>
        <v>845343</v>
      </c>
      <c r="E8" s="57">
        <f>'Statistik '!G18</f>
        <v>823440</v>
      </c>
      <c r="F8" s="57">
        <f>'Statistik '!I18</f>
        <v>780032</v>
      </c>
      <c r="G8" s="57">
        <f>'Statistik '!K18</f>
        <v>346139</v>
      </c>
      <c r="H8" s="37"/>
      <c r="I8" s="37"/>
      <c r="J8" s="162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5" customHeight="1" x14ac:dyDescent="0.25">
      <c r="C9" s="58">
        <f>'Statistik '!B19</f>
        <v>472.25576036866357</v>
      </c>
      <c r="D9" s="59">
        <f>'Statistik '!E19</f>
        <v>533.67613636363637</v>
      </c>
      <c r="E9" s="58">
        <f>'Statistik '!G19</f>
        <v>519.84848484848487</v>
      </c>
      <c r="F9" s="58">
        <f>'Statistik '!I19</f>
        <v>496.20356234096693</v>
      </c>
      <c r="G9" s="58">
        <f>'Statistik '!K19</f>
        <v>488.89689265536725</v>
      </c>
    </row>
    <row r="10" spans="1:34" s="2" customFormat="1" ht="15.6" x14ac:dyDescent="0.25">
      <c r="A10" s="189"/>
      <c r="B10" s="191" t="s">
        <v>105</v>
      </c>
      <c r="C10" s="58">
        <v>470.6</v>
      </c>
      <c r="D10" s="59">
        <v>525.4</v>
      </c>
      <c r="E10" s="58">
        <v>522.5</v>
      </c>
      <c r="F10" s="58">
        <v>507.1</v>
      </c>
      <c r="G10" s="58">
        <v>482.5</v>
      </c>
      <c r="H10" s="190"/>
      <c r="I10" s="190"/>
      <c r="J10" s="16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" customFormat="1" ht="15" x14ac:dyDescent="0.25">
      <c r="A11" s="37"/>
      <c r="B11" s="101" t="s">
        <v>107</v>
      </c>
      <c r="C11" s="192">
        <f t="shared" ref="C11:G11" si="0">SUM(C9)-C10</f>
        <v>1.6557603686635503</v>
      </c>
      <c r="D11" s="192">
        <f t="shared" si="0"/>
        <v>8.2761363636363967</v>
      </c>
      <c r="E11" s="192">
        <f t="shared" si="0"/>
        <v>-2.6515151515151274</v>
      </c>
      <c r="F11" s="192">
        <f t="shared" si="0"/>
        <v>-10.896437659033097</v>
      </c>
      <c r="G11" s="192">
        <f t="shared" si="0"/>
        <v>6.3968926553672532</v>
      </c>
      <c r="H11" s="37"/>
      <c r="I11" s="37"/>
      <c r="J11" s="162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" customFormat="1" ht="15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16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21.6" thickBot="1" x14ac:dyDescent="0.3">
      <c r="A13" s="257" t="s">
        <v>18</v>
      </c>
      <c r="B13" s="257"/>
      <c r="C13" s="257"/>
      <c r="D13" s="257"/>
      <c r="E13" s="257"/>
      <c r="F13" s="257"/>
      <c r="G13" s="257"/>
      <c r="H13" s="257"/>
      <c r="I13" s="257"/>
    </row>
    <row r="14" spans="1:34" ht="30.6" thickTop="1" x14ac:dyDescent="0.25">
      <c r="A14" s="14"/>
      <c r="B14" s="14"/>
      <c r="C14" s="258">
        <f>'Statistik '!$E$31</f>
        <v>3204872</v>
      </c>
      <c r="D14" s="259"/>
      <c r="E14" s="259"/>
      <c r="F14" s="259"/>
      <c r="G14" s="260"/>
      <c r="H14" s="14"/>
      <c r="I14" s="14"/>
    </row>
    <row r="15" spans="1:34" ht="21.6" thickBot="1" x14ac:dyDescent="0.3">
      <c r="C15" s="251" t="s">
        <v>2</v>
      </c>
      <c r="D15" s="252"/>
      <c r="E15" s="252"/>
      <c r="F15" s="252"/>
      <c r="G15" s="253"/>
    </row>
    <row r="16" spans="1:34" ht="21.6" thickTop="1" x14ac:dyDescent="0.25">
      <c r="C16" s="27"/>
      <c r="D16" s="163"/>
      <c r="E16" s="163"/>
      <c r="F16" s="163"/>
      <c r="G16" s="163"/>
    </row>
    <row r="17" spans="1:12" ht="13.8" thickBot="1" x14ac:dyDescent="0.3">
      <c r="C17" s="221" t="s">
        <v>9</v>
      </c>
      <c r="D17" s="221"/>
      <c r="E17" s="221"/>
      <c r="F17" s="221"/>
      <c r="G17" s="221"/>
    </row>
    <row r="18" spans="1:12" ht="25.2" thickTop="1" x14ac:dyDescent="0.25">
      <c r="C18" s="222">
        <f>'Statistik '!$E$32</f>
        <v>409918</v>
      </c>
      <c r="D18" s="223"/>
      <c r="E18" s="223"/>
      <c r="F18" s="223"/>
      <c r="G18" s="224"/>
    </row>
    <row r="19" spans="1:12" ht="21.6" thickBot="1" x14ac:dyDescent="0.3">
      <c r="C19" s="225" t="s">
        <v>2</v>
      </c>
      <c r="D19" s="226"/>
      <c r="E19" s="226"/>
      <c r="F19" s="226"/>
      <c r="G19" s="227"/>
    </row>
    <row r="20" spans="1:12" ht="21.6" thickTop="1" x14ac:dyDescent="0.25">
      <c r="C20" s="28"/>
      <c r="D20" s="164"/>
      <c r="E20" s="164"/>
      <c r="F20" s="164"/>
      <c r="G20" s="164"/>
    </row>
    <row r="21" spans="1:12" ht="13.8" thickBot="1" x14ac:dyDescent="0.3">
      <c r="C21" s="228" t="s">
        <v>10</v>
      </c>
      <c r="D21" s="228"/>
      <c r="E21" s="228"/>
      <c r="F21" s="228"/>
      <c r="G21" s="228"/>
    </row>
    <row r="22" spans="1:12" ht="25.2" thickTop="1" x14ac:dyDescent="0.25">
      <c r="C22" s="229">
        <f>'Statistik '!$E$33</f>
        <v>2794954</v>
      </c>
      <c r="D22" s="230"/>
      <c r="E22" s="230"/>
      <c r="F22" s="230"/>
      <c r="G22" s="231"/>
    </row>
    <row r="23" spans="1:12" ht="21.6" thickBot="1" x14ac:dyDescent="0.3">
      <c r="C23" s="232" t="s">
        <v>2</v>
      </c>
      <c r="D23" s="233"/>
      <c r="E23" s="233"/>
      <c r="F23" s="233"/>
      <c r="G23" s="234"/>
    </row>
    <row r="24" spans="1:12" ht="13.8" thickTop="1" x14ac:dyDescent="0.25"/>
    <row r="25" spans="1:12" ht="23.4" thickBot="1" x14ac:dyDescent="0.3">
      <c r="A25" s="235" t="s">
        <v>11</v>
      </c>
      <c r="B25" s="235"/>
      <c r="C25" s="235"/>
      <c r="D25" s="235"/>
      <c r="E25" s="235"/>
      <c r="F25" s="235"/>
      <c r="G25" s="235"/>
      <c r="H25" s="235"/>
      <c r="I25" s="235"/>
    </row>
    <row r="26" spans="1:12" s="61" customFormat="1" ht="25.8" thickTop="1" thickBot="1" x14ac:dyDescent="0.45">
      <c r="A26" s="165"/>
      <c r="B26" s="165"/>
      <c r="C26" s="236" t="s">
        <v>1</v>
      </c>
      <c r="D26" s="237"/>
      <c r="E26" s="242">
        <f>'Statistik '!$F$31</f>
        <v>507.42115262824575</v>
      </c>
      <c r="F26" s="237"/>
      <c r="G26" s="243"/>
      <c r="H26" s="60" t="e">
        <f>SUM(D7+E7+#REF!+#REF!+#REF!+#REF!+#REF!+#REF!+#REF!+#REF!)</f>
        <v>#VALUE!</v>
      </c>
      <c r="I26" s="165"/>
      <c r="J26" s="166"/>
    </row>
    <row r="27" spans="1:12" ht="21.6" thickTop="1" x14ac:dyDescent="0.25">
      <c r="C27" s="29"/>
      <c r="D27" s="104"/>
      <c r="E27" s="30"/>
      <c r="F27" s="167"/>
      <c r="G27" s="168"/>
      <c r="H27" s="16"/>
    </row>
    <row r="28" spans="1:12" ht="15.6" x14ac:dyDescent="0.25">
      <c r="C28" s="238" t="s">
        <v>7</v>
      </c>
      <c r="D28" s="238"/>
      <c r="E28" s="238"/>
      <c r="F28" s="238"/>
      <c r="G28" s="238"/>
      <c r="H28" s="18"/>
      <c r="I28" s="18"/>
    </row>
    <row r="29" spans="1:12" s="61" customFormat="1" ht="24.6" x14ac:dyDescent="0.4">
      <c r="A29" s="165"/>
      <c r="B29" s="165"/>
      <c r="C29" s="239" t="s">
        <v>1</v>
      </c>
      <c r="D29" s="240"/>
      <c r="E29" s="244">
        <f>'Statistik '!$F$32</f>
        <v>472.25576036866357</v>
      </c>
      <c r="F29" s="245"/>
      <c r="G29" s="246"/>
      <c r="H29" s="165"/>
      <c r="I29" s="62">
        <f>$D$38</f>
        <v>0</v>
      </c>
      <c r="J29" s="166"/>
      <c r="L29" s="63"/>
    </row>
    <row r="30" spans="1:12" ht="21" x14ac:dyDescent="0.25">
      <c r="C30" s="31"/>
      <c r="D30" s="169"/>
      <c r="E30" s="30"/>
      <c r="F30" s="167"/>
      <c r="G30" s="168"/>
      <c r="H30" s="19"/>
      <c r="I30" s="17"/>
      <c r="L30" s="15"/>
    </row>
    <row r="31" spans="1:12" ht="15.6" x14ac:dyDescent="0.25">
      <c r="C31" s="241" t="s">
        <v>8</v>
      </c>
      <c r="D31" s="241"/>
      <c r="E31" s="241"/>
      <c r="F31" s="241"/>
      <c r="G31" s="241"/>
      <c r="H31" s="18"/>
      <c r="I31" s="18"/>
    </row>
    <row r="32" spans="1:12" s="61" customFormat="1" ht="24.6" x14ac:dyDescent="0.4">
      <c r="A32" s="165"/>
      <c r="B32" s="165"/>
      <c r="C32" s="219" t="s">
        <v>1</v>
      </c>
      <c r="D32" s="220"/>
      <c r="E32" s="247">
        <f>'Statistik '!$F$33</f>
        <v>513.02386196769453</v>
      </c>
      <c r="F32" s="248"/>
      <c r="G32" s="249"/>
      <c r="H32" s="165"/>
      <c r="I32" s="62">
        <f>$I$38</f>
        <v>0</v>
      </c>
      <c r="J32" s="166"/>
    </row>
    <row r="33" spans="1:9" x14ac:dyDescent="0.25">
      <c r="D33" s="71"/>
      <c r="G33" s="71"/>
    </row>
    <row r="36" spans="1:9" ht="20.25" customHeight="1" x14ac:dyDescent="0.25">
      <c r="A36" s="250" t="s">
        <v>20</v>
      </c>
      <c r="B36" s="250"/>
      <c r="C36" s="250"/>
      <c r="D36" s="250"/>
      <c r="E36" s="250"/>
      <c r="F36" s="250"/>
      <c r="G36" s="250"/>
      <c r="H36" s="250"/>
      <c r="I36" s="250"/>
    </row>
    <row r="37" spans="1:9" ht="20.25" customHeight="1" x14ac:dyDescent="0.25"/>
    <row r="43" spans="1:9" x14ac:dyDescent="0.25">
      <c r="A43" s="218"/>
      <c r="B43" s="218"/>
      <c r="C43" s="218"/>
      <c r="D43" s="218"/>
      <c r="E43" s="218"/>
      <c r="F43" s="218"/>
      <c r="G43" s="218"/>
      <c r="H43" s="218"/>
      <c r="I43" s="218"/>
    </row>
    <row r="44" spans="1:9" x14ac:dyDescent="0.25">
      <c r="A44" s="42"/>
      <c r="B44" s="42"/>
      <c r="C44" s="42"/>
      <c r="D44" s="42"/>
      <c r="E44" s="42"/>
      <c r="F44" s="42"/>
      <c r="G44" s="4"/>
      <c r="H44" s="4"/>
      <c r="I44" s="4"/>
    </row>
  </sheetData>
  <mergeCells count="22">
    <mergeCell ref="A36:I36"/>
    <mergeCell ref="C15:G15"/>
    <mergeCell ref="A1:I1"/>
    <mergeCell ref="A4:I4"/>
    <mergeCell ref="A13:I13"/>
    <mergeCell ref="C14:G14"/>
    <mergeCell ref="A43:I43"/>
    <mergeCell ref="C32:D32"/>
    <mergeCell ref="C17:G17"/>
    <mergeCell ref="C18:G18"/>
    <mergeCell ref="C19:G19"/>
    <mergeCell ref="C21:G21"/>
    <mergeCell ref="C22:G22"/>
    <mergeCell ref="C23:G23"/>
    <mergeCell ref="A25:I25"/>
    <mergeCell ref="C26:D26"/>
    <mergeCell ref="C28:G28"/>
    <mergeCell ref="C29:D29"/>
    <mergeCell ref="C31:G31"/>
    <mergeCell ref="E26:G26"/>
    <mergeCell ref="E29:G29"/>
    <mergeCell ref="E32:G32"/>
  </mergeCells>
  <conditionalFormatting sqref="H30 C9:G9">
    <cfRule type="cellIs" dxfId="64" priority="6" stopIfTrue="1" operator="between">
      <formula>480</formula>
      <formula>539.99</formula>
    </cfRule>
    <cfRule type="cellIs" dxfId="63" priority="7" stopIfTrue="1" operator="between">
      <formula>540</formula>
      <formula>599.99</formula>
    </cfRule>
    <cfRule type="cellIs" dxfId="62" priority="8" stopIfTrue="1" operator="between">
      <formula>600</formula>
      <formula>800</formula>
    </cfRule>
  </conditionalFormatting>
  <conditionalFormatting sqref="C10:G10">
    <cfRule type="cellIs" dxfId="61" priority="3" stopIfTrue="1" operator="between">
      <formula>480</formula>
      <formula>539.99</formula>
    </cfRule>
    <cfRule type="cellIs" dxfId="60" priority="4" stopIfTrue="1" operator="between">
      <formula>540</formula>
      <formula>599.99</formula>
    </cfRule>
    <cfRule type="cellIs" dxfId="59" priority="5" stopIfTrue="1" operator="between">
      <formula>600</formula>
      <formula>800</formula>
    </cfRule>
  </conditionalFormatting>
  <conditionalFormatting sqref="C11:G11">
    <cfRule type="cellIs" dxfId="58" priority="2" operator="between">
      <formula>-1000</formula>
      <formula>-0.9</formula>
    </cfRule>
    <cfRule type="cellIs" dxfId="57" priority="1" operator="between">
      <formula>1</formula>
      <formula>1000</formula>
    </cfRule>
  </conditionalFormatting>
  <pageMargins left="0.19685039370078741" right="0.19685039370078741" top="0.59055118110236227" bottom="0.59055118110236227" header="0" footer="0"/>
  <pageSetup paperSize="9" orientation="portrait" horizontalDpi="4294967294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S55"/>
  <sheetViews>
    <sheetView showGridLines="0" zoomScale="70" zoomScaleNormal="70" workbookViewId="0">
      <selection activeCell="D37" sqref="D37"/>
    </sheetView>
  </sheetViews>
  <sheetFormatPr baseColWidth="10" defaultRowHeight="13.2" x14ac:dyDescent="0.25"/>
  <cols>
    <col min="1" max="1" width="25.6640625" style="3" customWidth="1"/>
    <col min="2" max="3" width="10.6640625" style="37" customWidth="1"/>
    <col min="4" max="4" width="25.6640625" style="3" customWidth="1"/>
    <col min="5" max="5" width="10.6640625" style="37" customWidth="1"/>
    <col min="6" max="6" width="25.6640625" style="37" customWidth="1"/>
    <col min="7" max="7" width="10.6640625" style="37" customWidth="1"/>
    <col min="8" max="8" width="25.6640625" style="37" customWidth="1"/>
    <col min="9" max="9" width="10.6640625" style="37" customWidth="1"/>
    <col min="10" max="10" width="25.6640625" style="37" customWidth="1"/>
    <col min="11" max="11" width="10.6640625" style="37" customWidth="1"/>
    <col min="12" max="12" width="15.6640625" style="37" customWidth="1"/>
    <col min="13" max="13" width="10.6640625" style="37" customWidth="1"/>
    <col min="14" max="14" width="7.6640625" style="37" customWidth="1"/>
    <col min="15" max="15" width="9.6640625" style="37" customWidth="1"/>
    <col min="16" max="16" width="7.6640625" style="37" customWidth="1"/>
    <col min="17" max="17" width="9.6640625" style="37" customWidth="1"/>
    <col min="18" max="18" width="5.6640625" style="37" customWidth="1"/>
    <col min="19" max="19" width="10.6640625" style="37" customWidth="1"/>
  </cols>
  <sheetData>
    <row r="1" spans="1:19" ht="30" customHeight="1" thickBot="1" x14ac:dyDescent="0.3">
      <c r="A1" s="115" t="s">
        <v>37</v>
      </c>
      <c r="B1" s="9"/>
      <c r="C1" s="9"/>
      <c r="D1" s="9"/>
      <c r="E1" s="71"/>
      <c r="F1" s="71"/>
      <c r="G1" s="9"/>
      <c r="H1" s="9"/>
      <c r="I1" s="9"/>
      <c r="J1" s="9"/>
      <c r="K1" s="71"/>
      <c r="L1" s="9"/>
      <c r="M1" s="9"/>
      <c r="N1" s="9"/>
      <c r="O1" s="9"/>
      <c r="P1" s="9"/>
      <c r="Q1" s="9"/>
    </row>
    <row r="2" spans="1:19" s="1" customFormat="1" ht="20.100000000000001" customHeight="1" x14ac:dyDescent="0.25">
      <c r="A2" s="263" t="s">
        <v>21</v>
      </c>
      <c r="B2" s="264"/>
      <c r="C2" s="3"/>
      <c r="D2" s="267" t="s">
        <v>22</v>
      </c>
      <c r="E2" s="268"/>
      <c r="F2" s="269" t="s">
        <v>23</v>
      </c>
      <c r="G2" s="270"/>
      <c r="H2" s="271" t="s">
        <v>24</v>
      </c>
      <c r="I2" s="272"/>
      <c r="J2" s="265" t="s">
        <v>25</v>
      </c>
      <c r="K2" s="266"/>
      <c r="L2" s="8"/>
      <c r="M2" s="8"/>
      <c r="N2" s="8"/>
      <c r="O2" s="8"/>
      <c r="P2" s="8"/>
      <c r="Q2" s="8"/>
      <c r="R2" s="3"/>
      <c r="S2" s="3"/>
    </row>
    <row r="3" spans="1:19" ht="20.100000000000001" customHeight="1" x14ac:dyDescent="0.25">
      <c r="A3" s="82" t="s">
        <v>56</v>
      </c>
      <c r="B3" s="126">
        <v>40806</v>
      </c>
      <c r="C3" s="3"/>
      <c r="D3" s="89" t="s">
        <v>44</v>
      </c>
      <c r="E3" s="84">
        <v>72214</v>
      </c>
      <c r="F3" s="85" t="s">
        <v>56</v>
      </c>
      <c r="G3" s="86">
        <v>70459</v>
      </c>
      <c r="H3" s="87" t="s">
        <v>75</v>
      </c>
      <c r="I3" s="86">
        <v>68358</v>
      </c>
      <c r="J3" s="83" t="s">
        <v>38</v>
      </c>
      <c r="K3" s="88">
        <v>57926</v>
      </c>
      <c r="L3" s="8"/>
      <c r="M3" s="8"/>
      <c r="N3" s="8"/>
      <c r="O3"/>
      <c r="P3"/>
      <c r="Q3"/>
      <c r="R3" s="3"/>
      <c r="S3" s="3"/>
    </row>
    <row r="4" spans="1:19" ht="20.100000000000001" customHeight="1" x14ac:dyDescent="0.25">
      <c r="A4" s="82" t="s">
        <v>57</v>
      </c>
      <c r="B4" s="127">
        <v>40165</v>
      </c>
      <c r="C4" s="3"/>
      <c r="D4" s="89" t="s">
        <v>45</v>
      </c>
      <c r="E4" s="84">
        <v>70387</v>
      </c>
      <c r="F4" s="85" t="s">
        <v>64</v>
      </c>
      <c r="G4" s="86">
        <v>68945</v>
      </c>
      <c r="H4" s="83" t="s">
        <v>76</v>
      </c>
      <c r="I4" s="86">
        <v>66547</v>
      </c>
      <c r="J4" s="174" t="s">
        <v>39</v>
      </c>
      <c r="K4" s="88">
        <v>56203</v>
      </c>
      <c r="L4" s="8"/>
      <c r="M4" s="8"/>
      <c r="N4" s="8"/>
      <c r="O4"/>
      <c r="P4"/>
      <c r="Q4"/>
      <c r="R4" s="3"/>
      <c r="S4" s="3"/>
    </row>
    <row r="5" spans="1:19" ht="20.100000000000001" customHeight="1" x14ac:dyDescent="0.25">
      <c r="A5" s="89" t="s">
        <v>54</v>
      </c>
      <c r="B5" s="127">
        <v>38227</v>
      </c>
      <c r="C5" s="3"/>
      <c r="D5" s="72" t="s">
        <v>46</v>
      </c>
      <c r="E5" s="84">
        <v>72325</v>
      </c>
      <c r="F5" s="72" t="s">
        <v>65</v>
      </c>
      <c r="G5" s="86">
        <v>68933</v>
      </c>
      <c r="H5" s="54" t="s">
        <v>77</v>
      </c>
      <c r="I5" s="86">
        <v>68891</v>
      </c>
      <c r="J5" s="54" t="s">
        <v>40</v>
      </c>
      <c r="K5" s="88">
        <v>59779</v>
      </c>
      <c r="L5" s="8"/>
      <c r="M5" s="8"/>
      <c r="N5" s="34"/>
      <c r="O5"/>
      <c r="P5"/>
      <c r="Q5"/>
      <c r="R5" s="3"/>
      <c r="S5" s="3"/>
    </row>
    <row r="6" spans="1:19" ht="20.100000000000001" customHeight="1" x14ac:dyDescent="0.25">
      <c r="A6" s="89" t="s">
        <v>44</v>
      </c>
      <c r="B6" s="127">
        <v>39111</v>
      </c>
      <c r="C6" s="3"/>
      <c r="D6" s="89" t="s">
        <v>47</v>
      </c>
      <c r="E6" s="84">
        <v>71167</v>
      </c>
      <c r="F6" s="72" t="s">
        <v>66</v>
      </c>
      <c r="G6" s="86">
        <v>70568</v>
      </c>
      <c r="H6" s="54" t="s">
        <v>63</v>
      </c>
      <c r="I6" s="86">
        <v>66484</v>
      </c>
      <c r="J6" s="54" t="s">
        <v>41</v>
      </c>
      <c r="K6" s="88">
        <v>59596</v>
      </c>
      <c r="L6" s="8"/>
      <c r="M6" s="8"/>
      <c r="N6" s="34"/>
      <c r="O6"/>
      <c r="P6"/>
      <c r="Q6"/>
      <c r="R6" s="3"/>
      <c r="S6" s="3"/>
    </row>
    <row r="7" spans="1:19" ht="20.100000000000001" customHeight="1" x14ac:dyDescent="0.25">
      <c r="A7" s="89" t="s">
        <v>58</v>
      </c>
      <c r="B7" s="127">
        <v>38302</v>
      </c>
      <c r="C7" s="3"/>
      <c r="D7" s="89" t="s">
        <v>48</v>
      </c>
      <c r="E7" s="84">
        <v>70761</v>
      </c>
      <c r="F7" s="72" t="s">
        <v>67</v>
      </c>
      <c r="G7" s="86">
        <v>69140</v>
      </c>
      <c r="H7" s="54" t="s">
        <v>61</v>
      </c>
      <c r="I7" s="90">
        <v>65027</v>
      </c>
      <c r="J7" s="175" t="s">
        <v>42</v>
      </c>
      <c r="K7" s="88">
        <v>58419</v>
      </c>
      <c r="L7" s="8"/>
      <c r="M7" s="8"/>
      <c r="N7" s="34"/>
      <c r="O7"/>
      <c r="P7"/>
      <c r="Q7"/>
      <c r="R7" s="3"/>
      <c r="S7" s="3"/>
    </row>
    <row r="8" spans="1:19" ht="20.100000000000001" customHeight="1" x14ac:dyDescent="0.25">
      <c r="A8" s="89" t="s">
        <v>59</v>
      </c>
      <c r="B8" s="127">
        <v>36772</v>
      </c>
      <c r="C8" s="3"/>
      <c r="D8" s="89" t="s">
        <v>49</v>
      </c>
      <c r="E8" s="84">
        <v>69810</v>
      </c>
      <c r="F8" s="72" t="s">
        <v>68</v>
      </c>
      <c r="G8" s="86">
        <v>68614</v>
      </c>
      <c r="H8" s="54" t="s">
        <v>78</v>
      </c>
      <c r="I8" s="86">
        <v>66187</v>
      </c>
      <c r="J8" s="54" t="s">
        <v>43</v>
      </c>
      <c r="K8" s="88">
        <v>54216</v>
      </c>
      <c r="L8" s="8"/>
      <c r="M8" s="8"/>
      <c r="N8" s="34"/>
      <c r="O8"/>
      <c r="P8"/>
      <c r="Q8"/>
      <c r="R8" s="3"/>
      <c r="S8" s="3"/>
    </row>
    <row r="9" spans="1:19" ht="20.100000000000001" customHeight="1" x14ac:dyDescent="0.25">
      <c r="A9" s="178" t="s">
        <v>60</v>
      </c>
      <c r="B9" s="127">
        <v>35564</v>
      </c>
      <c r="C9" s="3"/>
      <c r="D9" s="89" t="s">
        <v>50</v>
      </c>
      <c r="E9" s="84">
        <v>71684</v>
      </c>
      <c r="F9" s="72" t="s">
        <v>69</v>
      </c>
      <c r="G9" s="86">
        <v>69159</v>
      </c>
      <c r="H9" s="175" t="s">
        <v>79</v>
      </c>
      <c r="I9" s="90">
        <v>63333</v>
      </c>
      <c r="J9" s="54"/>
      <c r="K9" s="88"/>
      <c r="L9" s="8"/>
      <c r="M9" s="8"/>
      <c r="N9" s="34"/>
      <c r="O9"/>
      <c r="P9"/>
      <c r="Q9"/>
      <c r="R9" s="3"/>
      <c r="S9" s="3"/>
    </row>
    <row r="10" spans="1:19" ht="20.100000000000001" customHeight="1" x14ac:dyDescent="0.25">
      <c r="A10" s="89" t="s">
        <v>61</v>
      </c>
      <c r="B10" s="127">
        <v>37013</v>
      </c>
      <c r="C10" s="3"/>
      <c r="D10" s="89" t="s">
        <v>51</v>
      </c>
      <c r="E10" s="84">
        <v>69188</v>
      </c>
      <c r="F10" s="72" t="s">
        <v>70</v>
      </c>
      <c r="G10" s="86">
        <v>68489</v>
      </c>
      <c r="H10" s="54" t="s">
        <v>80</v>
      </c>
      <c r="I10" s="90">
        <v>66069</v>
      </c>
      <c r="J10" s="54"/>
      <c r="K10" s="88"/>
      <c r="L10" s="8"/>
      <c r="M10" s="8"/>
      <c r="N10" s="34"/>
      <c r="O10"/>
      <c r="P10"/>
      <c r="Q10"/>
      <c r="R10" s="3"/>
      <c r="S10" s="3"/>
    </row>
    <row r="11" spans="1:19" ht="20.100000000000001" customHeight="1" x14ac:dyDescent="0.25">
      <c r="A11" s="89" t="s">
        <v>62</v>
      </c>
      <c r="B11" s="128">
        <v>35884</v>
      </c>
      <c r="C11" s="3"/>
      <c r="D11" s="89" t="s">
        <v>52</v>
      </c>
      <c r="E11" s="84">
        <v>69460</v>
      </c>
      <c r="F11" s="72" t="s">
        <v>71</v>
      </c>
      <c r="G11" s="86">
        <v>67959</v>
      </c>
      <c r="H11" s="175" t="s">
        <v>81</v>
      </c>
      <c r="I11" s="90">
        <v>61848</v>
      </c>
      <c r="J11" s="54"/>
      <c r="K11" s="88"/>
      <c r="L11" s="8"/>
      <c r="M11" s="8"/>
      <c r="N11" s="34"/>
      <c r="O11"/>
      <c r="P11"/>
      <c r="Q11"/>
      <c r="R11" s="3"/>
      <c r="S11" s="3"/>
    </row>
    <row r="12" spans="1:19" ht="20.100000000000001" customHeight="1" x14ac:dyDescent="0.25">
      <c r="A12" s="178" t="s">
        <v>50</v>
      </c>
      <c r="B12" s="126">
        <v>33292</v>
      </c>
      <c r="C12" s="3"/>
      <c r="D12" s="89" t="s">
        <v>53</v>
      </c>
      <c r="E12" s="84">
        <v>68655</v>
      </c>
      <c r="F12" s="72" t="s">
        <v>72</v>
      </c>
      <c r="G12" s="86">
        <v>68155</v>
      </c>
      <c r="H12" s="54" t="s">
        <v>82</v>
      </c>
      <c r="I12" s="90">
        <v>61924</v>
      </c>
      <c r="J12" s="54"/>
      <c r="K12" s="88"/>
      <c r="L12" s="8"/>
      <c r="M12" s="8"/>
      <c r="N12" s="34"/>
      <c r="O12"/>
      <c r="P12"/>
      <c r="Q12"/>
      <c r="R12" s="3"/>
      <c r="S12" s="3"/>
    </row>
    <row r="13" spans="1:19" ht="20.100000000000001" customHeight="1" x14ac:dyDescent="0.25">
      <c r="A13" s="89" t="s">
        <v>63</v>
      </c>
      <c r="B13" s="126">
        <v>34782</v>
      </c>
      <c r="C13" s="3"/>
      <c r="D13" s="177" t="s">
        <v>54</v>
      </c>
      <c r="E13" s="84">
        <v>69014</v>
      </c>
      <c r="F13" s="179" t="s">
        <v>73</v>
      </c>
      <c r="G13" s="86">
        <v>67240</v>
      </c>
      <c r="H13" s="54" t="s">
        <v>83</v>
      </c>
      <c r="I13" s="90">
        <v>62865</v>
      </c>
      <c r="J13" s="54"/>
      <c r="K13" s="88"/>
      <c r="L13" s="8"/>
      <c r="M13" s="8"/>
      <c r="N13" s="34"/>
      <c r="O13"/>
      <c r="P13"/>
      <c r="Q13"/>
      <c r="R13" s="3"/>
      <c r="S13" s="3"/>
    </row>
    <row r="14" spans="1:19" ht="20.100000000000001" customHeight="1" x14ac:dyDescent="0.25">
      <c r="A14" s="91"/>
      <c r="B14" s="126"/>
      <c r="C14" s="3"/>
      <c r="D14" s="177" t="s">
        <v>55</v>
      </c>
      <c r="E14" s="84">
        <v>70678</v>
      </c>
      <c r="F14" s="179" t="s">
        <v>74</v>
      </c>
      <c r="G14" s="86">
        <v>65779</v>
      </c>
      <c r="H14" s="54" t="s">
        <v>84</v>
      </c>
      <c r="I14" s="86">
        <v>62499</v>
      </c>
      <c r="J14" s="54"/>
      <c r="K14" s="88"/>
      <c r="L14" s="8"/>
      <c r="M14" s="8"/>
      <c r="N14" s="34"/>
      <c r="O14"/>
      <c r="P14"/>
      <c r="Q14"/>
      <c r="R14" s="3"/>
      <c r="S14" s="3"/>
    </row>
    <row r="15" spans="1:19" ht="20.100000000000001" customHeight="1" x14ac:dyDescent="0.25">
      <c r="A15" s="91"/>
      <c r="B15" s="126"/>
      <c r="C15" s="3"/>
      <c r="D15" s="132"/>
      <c r="E15" s="92"/>
      <c r="F15" s="73"/>
      <c r="G15" s="12"/>
      <c r="H15" s="5"/>
      <c r="I15" s="12"/>
      <c r="J15" s="53"/>
      <c r="K15" s="74"/>
      <c r="L15" s="8"/>
      <c r="M15" s="8"/>
      <c r="N15" s="35"/>
      <c r="O15"/>
      <c r="P15"/>
      <c r="Q15"/>
      <c r="R15" s="3"/>
      <c r="S15" s="3"/>
    </row>
    <row r="16" spans="1:19" ht="20.100000000000001" customHeight="1" x14ac:dyDescent="0.25">
      <c r="A16" s="64"/>
      <c r="B16" s="129"/>
      <c r="C16" s="3"/>
      <c r="D16" s="132"/>
      <c r="E16" s="92"/>
      <c r="F16" s="75"/>
      <c r="G16" s="12"/>
      <c r="H16" s="6"/>
      <c r="I16" s="12"/>
      <c r="J16" s="6"/>
      <c r="K16" s="76"/>
      <c r="L16"/>
      <c r="M16"/>
      <c r="N16"/>
      <c r="O16"/>
      <c r="P16"/>
      <c r="Q16"/>
      <c r="R16" s="3"/>
      <c r="S16" s="3"/>
    </row>
    <row r="17" spans="1:19" ht="20.100000000000001" customHeight="1" x14ac:dyDescent="0.25">
      <c r="A17" s="65"/>
      <c r="B17" s="130"/>
      <c r="C17" s="3"/>
      <c r="D17" s="133"/>
      <c r="E17" s="66"/>
      <c r="F17" s="93"/>
      <c r="G17" s="13"/>
      <c r="H17" s="32"/>
      <c r="I17" s="13"/>
      <c r="J17" s="6"/>
      <c r="K17" s="77"/>
      <c r="L17"/>
      <c r="M17"/>
      <c r="N17"/>
      <c r="O17"/>
      <c r="P17"/>
      <c r="Q17"/>
      <c r="R17" s="3"/>
      <c r="S17" s="3"/>
    </row>
    <row r="18" spans="1:19" s="1" customFormat="1" ht="20.100000000000001" customHeight="1" x14ac:dyDescent="0.25">
      <c r="A18" s="67"/>
      <c r="B18" s="105">
        <f>SUM(B3:B17)</f>
        <v>409918</v>
      </c>
      <c r="C18" s="3"/>
      <c r="D18" s="134"/>
      <c r="E18" s="105">
        <f>SUM(E3:E17)</f>
        <v>845343</v>
      </c>
      <c r="F18" s="108"/>
      <c r="G18" s="105">
        <f>SUM(G3:G17)</f>
        <v>823440</v>
      </c>
      <c r="H18" s="106"/>
      <c r="I18" s="105">
        <f>SUM(I3:I17)</f>
        <v>780032</v>
      </c>
      <c r="J18" s="106"/>
      <c r="K18" s="107">
        <f>SUM(K3:K17)</f>
        <v>346139</v>
      </c>
      <c r="L18"/>
      <c r="M18"/>
      <c r="N18"/>
      <c r="O18"/>
      <c r="P18"/>
      <c r="Q18"/>
      <c r="R18" s="3"/>
      <c r="S18" s="3"/>
    </row>
    <row r="19" spans="1:19" s="1" customFormat="1" ht="20.100000000000001" customHeight="1" x14ac:dyDescent="0.25">
      <c r="A19" s="68"/>
      <c r="B19" s="111">
        <f>SUM(B18)/B20</f>
        <v>472.25576036866357</v>
      </c>
      <c r="C19" s="3"/>
      <c r="D19" s="135"/>
      <c r="E19" s="109">
        <f>SUM(E18)/E20</f>
        <v>533.67613636363637</v>
      </c>
      <c r="F19" s="112"/>
      <c r="G19" s="109">
        <f>SUM(G18)/G20</f>
        <v>519.84848484848487</v>
      </c>
      <c r="H19" s="110"/>
      <c r="I19" s="109">
        <f>SUM(I18)/I20</f>
        <v>496.20356234096693</v>
      </c>
      <c r="J19" s="110"/>
      <c r="K19" s="109">
        <f>SUM(K18)/K20</f>
        <v>488.89689265536725</v>
      </c>
      <c r="L19"/>
      <c r="M19"/>
      <c r="N19"/>
      <c r="O19"/>
      <c r="P19"/>
      <c r="Q19"/>
      <c r="R19" s="3"/>
      <c r="S19" s="3"/>
    </row>
    <row r="20" spans="1:19" ht="20.100000000000001" customHeight="1" thickBot="1" x14ac:dyDescent="0.3">
      <c r="A20" s="69"/>
      <c r="B20" s="131">
        <v>868</v>
      </c>
      <c r="C20" s="3"/>
      <c r="D20" s="136"/>
      <c r="E20" s="79">
        <v>1584</v>
      </c>
      <c r="F20" s="78"/>
      <c r="G20" s="79">
        <v>1584</v>
      </c>
      <c r="H20" s="80"/>
      <c r="I20" s="79">
        <v>1572</v>
      </c>
      <c r="J20" s="81"/>
      <c r="K20" s="70">
        <v>708</v>
      </c>
      <c r="L20"/>
      <c r="M20"/>
      <c r="N20"/>
      <c r="O20"/>
      <c r="P20"/>
      <c r="Q20"/>
      <c r="R20" s="3"/>
      <c r="S20" s="3"/>
    </row>
    <row r="21" spans="1:19" ht="20.100000000000001" customHeight="1" x14ac:dyDescent="0.25"/>
    <row r="22" spans="1:19" ht="20.100000000000001" customHeight="1" x14ac:dyDescent="0.25">
      <c r="B22" s="3"/>
      <c r="C22" s="3"/>
      <c r="P22"/>
    </row>
    <row r="23" spans="1:19" ht="20.100000000000001" customHeight="1" x14ac:dyDescent="0.25">
      <c r="A23" s="41"/>
      <c r="B23" s="26" t="s">
        <v>16</v>
      </c>
      <c r="C23" s="26"/>
      <c r="D23" s="23"/>
      <c r="E23" s="39"/>
      <c r="F23" s="20"/>
      <c r="G23" s="24"/>
      <c r="H23" s="23"/>
      <c r="I23" s="24"/>
      <c r="J23" s="23"/>
      <c r="K23" s="39"/>
      <c r="L23" s="25"/>
      <c r="M23"/>
      <c r="N23"/>
      <c r="O23"/>
      <c r="P23"/>
      <c r="Q23"/>
      <c r="R23"/>
    </row>
    <row r="24" spans="1:19" ht="20.100000000000001" customHeight="1" x14ac:dyDescent="0.25">
      <c r="A24" s="137"/>
      <c r="B24" s="26" t="s">
        <v>26</v>
      </c>
      <c r="C24" s="26"/>
      <c r="D24" s="23"/>
      <c r="E24" s="39"/>
      <c r="F24" s="20"/>
      <c r="G24" s="24"/>
      <c r="H24" s="23"/>
      <c r="I24" s="24"/>
      <c r="J24" s="23"/>
      <c r="K24" s="39"/>
      <c r="L24" s="25"/>
      <c r="M24"/>
      <c r="N24"/>
      <c r="O24"/>
      <c r="P24"/>
      <c r="Q24"/>
      <c r="R24"/>
    </row>
    <row r="25" spans="1:19" ht="20.100000000000001" customHeight="1" x14ac:dyDescent="0.25">
      <c r="A25"/>
      <c r="B25"/>
      <c r="C25"/>
      <c r="D25"/>
      <c r="J25" s="38"/>
      <c r="L25"/>
      <c r="M25"/>
      <c r="N25"/>
      <c r="O25"/>
      <c r="P25"/>
      <c r="Q25"/>
      <c r="R25"/>
    </row>
    <row r="26" spans="1:19" ht="20.100000000000001" customHeight="1" x14ac:dyDescent="0.25">
      <c r="B26" s="3"/>
      <c r="C26" s="3"/>
      <c r="J26" s="38"/>
      <c r="L26"/>
      <c r="M26"/>
      <c r="N26"/>
      <c r="O26"/>
      <c r="P26"/>
      <c r="Q26"/>
      <c r="R26"/>
    </row>
    <row r="27" spans="1:19" ht="20.100000000000001" customHeight="1" x14ac:dyDescent="0.25">
      <c r="A27" s="33"/>
      <c r="B27" s="26"/>
      <c r="C27" s="26"/>
      <c r="J27" s="38"/>
      <c r="L27"/>
      <c r="M27"/>
      <c r="N27"/>
      <c r="O27"/>
      <c r="P27"/>
      <c r="Q27"/>
      <c r="R27"/>
    </row>
    <row r="28" spans="1:19" ht="20.100000000000001" customHeight="1" x14ac:dyDescent="0.25">
      <c r="H28" s="261" t="s">
        <v>19</v>
      </c>
      <c r="I28" s="262"/>
      <c r="J28" s="38" t="s">
        <v>4</v>
      </c>
      <c r="L28"/>
      <c r="M28"/>
      <c r="N28"/>
      <c r="O28"/>
      <c r="P28"/>
      <c r="Q28"/>
      <c r="R28"/>
    </row>
    <row r="29" spans="1:19" ht="20.100000000000001" customHeight="1" x14ac:dyDescent="0.25">
      <c r="B29" s="116" t="s">
        <v>33</v>
      </c>
      <c r="C29" s="116"/>
      <c r="H29" s="273" t="s">
        <v>21</v>
      </c>
      <c r="I29" s="274"/>
      <c r="J29" s="121">
        <f>$B$20</f>
        <v>868</v>
      </c>
      <c r="K29" s="3"/>
      <c r="L29"/>
      <c r="M29"/>
      <c r="N29"/>
      <c r="O29"/>
      <c r="P29"/>
      <c r="Q29"/>
      <c r="R29"/>
    </row>
    <row r="30" spans="1:19" ht="20.100000000000001" customHeight="1" x14ac:dyDescent="0.25">
      <c r="B30" s="7"/>
      <c r="C30" s="7"/>
      <c r="E30" s="37" t="s">
        <v>2</v>
      </c>
      <c r="F30" s="37" t="s">
        <v>5</v>
      </c>
      <c r="H30" s="275" t="s">
        <v>22</v>
      </c>
      <c r="I30" s="276"/>
      <c r="J30" s="121">
        <f>$E$20</f>
        <v>1584</v>
      </c>
      <c r="K30" s="3"/>
      <c r="L30"/>
      <c r="M30"/>
      <c r="N30"/>
      <c r="O30"/>
      <c r="P30"/>
      <c r="Q30"/>
      <c r="R30"/>
      <c r="S30"/>
    </row>
    <row r="31" spans="1:19" ht="20.100000000000001" customHeight="1" x14ac:dyDescent="0.25">
      <c r="B31" s="45" t="s">
        <v>3</v>
      </c>
      <c r="C31" s="45"/>
      <c r="D31" s="46"/>
      <c r="E31" s="45">
        <f>SUM(B18+E18+G18+I18+K18)</f>
        <v>3204872</v>
      </c>
      <c r="F31" s="47">
        <f>SUM(E31)/J34</f>
        <v>507.42115262824575</v>
      </c>
      <c r="G31" s="38"/>
      <c r="H31" s="277" t="s">
        <v>23</v>
      </c>
      <c r="I31" s="278"/>
      <c r="J31" s="121">
        <f>$G$20</f>
        <v>1584</v>
      </c>
      <c r="K31" s="3"/>
      <c r="L31"/>
      <c r="M31"/>
      <c r="N31"/>
      <c r="O31"/>
      <c r="P31"/>
      <c r="Q31"/>
      <c r="R31"/>
      <c r="S31"/>
    </row>
    <row r="32" spans="1:19" ht="20.100000000000001" customHeight="1" x14ac:dyDescent="0.25">
      <c r="B32" s="48" t="s">
        <v>0</v>
      </c>
      <c r="C32" s="48"/>
      <c r="D32" s="46"/>
      <c r="E32" s="94">
        <f>$B$18</f>
        <v>409918</v>
      </c>
      <c r="F32" s="212">
        <f>SUM(E32)/J35</f>
        <v>472.25576036866357</v>
      </c>
      <c r="G32" s="3"/>
      <c r="H32" s="279" t="s">
        <v>24</v>
      </c>
      <c r="I32" s="280"/>
      <c r="J32" s="121">
        <f>$I$20</f>
        <v>1572</v>
      </c>
      <c r="K32" s="3"/>
      <c r="L32"/>
      <c r="M32"/>
      <c r="N32"/>
      <c r="O32"/>
      <c r="P32"/>
      <c r="Q32"/>
      <c r="R32"/>
      <c r="S32"/>
    </row>
    <row r="33" spans="1:19" ht="20.100000000000001" customHeight="1" x14ac:dyDescent="0.25">
      <c r="B33" s="95" t="s">
        <v>6</v>
      </c>
      <c r="C33" s="95"/>
      <c r="D33" s="49"/>
      <c r="E33" s="96">
        <f>SUM(E18+G18+I18+K18)</f>
        <v>2794954</v>
      </c>
      <c r="F33" s="50">
        <f>SUM(E33)/J36</f>
        <v>513.02386196769453</v>
      </c>
      <c r="G33" s="3"/>
      <c r="H33" s="281" t="s">
        <v>25</v>
      </c>
      <c r="I33" s="282"/>
      <c r="J33" s="121">
        <f>$K$20</f>
        <v>708</v>
      </c>
      <c r="K33" s="3"/>
      <c r="L33"/>
      <c r="M33"/>
      <c r="N33"/>
      <c r="O33"/>
      <c r="P33"/>
      <c r="Q33"/>
      <c r="R33"/>
      <c r="S33"/>
    </row>
    <row r="34" spans="1:19" ht="20.100000000000001" customHeight="1" x14ac:dyDescent="0.25">
      <c r="B34" s="3"/>
      <c r="C34" s="3"/>
      <c r="G34" s="3"/>
      <c r="H34" s="122" t="s">
        <v>12</v>
      </c>
      <c r="I34" s="14"/>
      <c r="J34" s="158">
        <f>SUM(J29:J33)</f>
        <v>6316</v>
      </c>
      <c r="K34" s="3"/>
      <c r="L34"/>
      <c r="M34" s="3"/>
    </row>
    <row r="35" spans="1:19" ht="20.100000000000001" customHeight="1" x14ac:dyDescent="0.25">
      <c r="B35" s="3"/>
      <c r="C35" s="3"/>
      <c r="G35" s="3"/>
      <c r="H35" s="123" t="s">
        <v>13</v>
      </c>
      <c r="I35" s="14"/>
      <c r="J35" s="117">
        <f>SUM(J29)</f>
        <v>868</v>
      </c>
      <c r="K35" s="3"/>
      <c r="L35" s="11"/>
      <c r="M35" s="3"/>
    </row>
    <row r="36" spans="1:19" ht="20.100000000000001" customHeight="1" x14ac:dyDescent="0.25">
      <c r="B36" s="3"/>
      <c r="C36" s="3"/>
      <c r="G36" s="3"/>
      <c r="H36" s="124" t="s">
        <v>14</v>
      </c>
      <c r="I36" s="14"/>
      <c r="J36" s="118">
        <f>SUM(J30+J31+J32+J33)</f>
        <v>5448</v>
      </c>
      <c r="K36" s="3"/>
      <c r="L36" s="40"/>
      <c r="M36" s="3"/>
    </row>
    <row r="37" spans="1:19" ht="20.100000000000001" customHeight="1" x14ac:dyDescent="0.25">
      <c r="B37" s="3"/>
      <c r="C37" s="3"/>
      <c r="G37" s="3"/>
      <c r="H37" s="97"/>
      <c r="J37" s="96"/>
      <c r="K37" s="3"/>
      <c r="L37" s="40"/>
      <c r="M37" s="3"/>
    </row>
    <row r="38" spans="1:19" ht="20.100000000000001" customHeight="1" x14ac:dyDescent="0.25">
      <c r="B38" s="3"/>
      <c r="C38" s="3"/>
      <c r="G38" s="3"/>
      <c r="H38" s="97"/>
      <c r="J38" s="96"/>
      <c r="K38" s="3"/>
      <c r="L38" s="40"/>
      <c r="M38" s="3"/>
    </row>
    <row r="39" spans="1:19" s="37" customFormat="1" ht="15.6" x14ac:dyDescent="0.25">
      <c r="A39" s="98"/>
      <c r="B39" s="52"/>
      <c r="C39" s="52"/>
      <c r="D39" s="22"/>
      <c r="E39" s="51"/>
      <c r="F39" s="99"/>
      <c r="G39" s="3"/>
      <c r="H39" s="3"/>
      <c r="I39" s="3"/>
      <c r="J39" s="3"/>
      <c r="L39"/>
    </row>
    <row r="40" spans="1:19" s="37" customFormat="1" ht="15.6" x14ac:dyDescent="0.25">
      <c r="A40" s="98"/>
      <c r="B40" s="52"/>
      <c r="C40" s="52"/>
      <c r="D40" s="22"/>
      <c r="E40" s="20"/>
      <c r="F40" s="100"/>
      <c r="G40" s="3"/>
      <c r="H40" s="3"/>
      <c r="I40" s="3"/>
      <c r="J40" s="3"/>
      <c r="K40" s="101"/>
      <c r="L40"/>
    </row>
    <row r="41" spans="1:19" s="37" customFormat="1" ht="15.6" x14ac:dyDescent="0.25">
      <c r="A41" s="98"/>
      <c r="B41" s="52"/>
      <c r="C41" s="52"/>
      <c r="D41" s="22"/>
      <c r="E41" s="20"/>
      <c r="F41" s="100"/>
      <c r="G41" s="3"/>
      <c r="H41" s="3"/>
      <c r="I41" s="3"/>
      <c r="J41" s="3"/>
      <c r="K41" s="101"/>
      <c r="L41"/>
    </row>
    <row r="42" spans="1:19" s="37" customFormat="1" ht="15.6" x14ac:dyDescent="0.25">
      <c r="A42" s="98"/>
      <c r="B42" s="52"/>
      <c r="C42" s="52"/>
      <c r="D42" s="22"/>
      <c r="E42" s="20"/>
      <c r="F42" s="100"/>
      <c r="G42" s="3"/>
      <c r="H42" s="3"/>
      <c r="I42" s="3"/>
      <c r="J42" s="3"/>
      <c r="K42" s="102"/>
      <c r="L42"/>
    </row>
    <row r="43" spans="1:19" s="37" customFormat="1" ht="15.6" x14ac:dyDescent="0.25">
      <c r="A43" s="98"/>
      <c r="B43" s="52"/>
      <c r="C43" s="52"/>
      <c r="D43" s="22"/>
      <c r="E43" s="20"/>
      <c r="F43" s="100"/>
      <c r="I43" s="3"/>
      <c r="J43" s="3"/>
      <c r="L43"/>
      <c r="M43"/>
    </row>
    <row r="44" spans="1:19" s="37" customFormat="1" ht="15.6" x14ac:dyDescent="0.25">
      <c r="A44" s="98"/>
      <c r="B44" s="52"/>
      <c r="C44" s="52"/>
      <c r="D44" s="22"/>
      <c r="E44" s="20"/>
      <c r="F44" s="100"/>
      <c r="I44" s="3"/>
      <c r="J44" s="3"/>
      <c r="L44"/>
      <c r="M44"/>
    </row>
    <row r="45" spans="1:19" s="37" customFormat="1" ht="15.6" x14ac:dyDescent="0.25">
      <c r="A45" s="98"/>
      <c r="B45" s="52"/>
      <c r="C45" s="52"/>
      <c r="D45" s="22"/>
      <c r="E45" s="20"/>
      <c r="F45" s="100"/>
      <c r="I45" s="3"/>
      <c r="J45" s="3"/>
      <c r="L45"/>
      <c r="M45"/>
    </row>
    <row r="46" spans="1:19" s="37" customFormat="1" ht="15.6" x14ac:dyDescent="0.25">
      <c r="A46" s="98"/>
      <c r="B46" s="52"/>
      <c r="C46" s="52"/>
      <c r="D46" s="22"/>
      <c r="E46" s="20"/>
      <c r="F46" s="100"/>
      <c r="I46" s="3"/>
      <c r="J46" s="3"/>
      <c r="L46"/>
      <c r="M46"/>
    </row>
    <row r="47" spans="1:19" s="37" customFormat="1" x14ac:dyDescent="0.25">
      <c r="A47" s="3"/>
      <c r="B47" s="3"/>
      <c r="C47" s="3"/>
      <c r="D47" s="3"/>
      <c r="I47" s="3"/>
      <c r="J47" s="3"/>
      <c r="L47"/>
      <c r="M47"/>
    </row>
    <row r="48" spans="1:19" s="37" customFormat="1" x14ac:dyDescent="0.25">
      <c r="A48" s="3"/>
      <c r="B48" s="3"/>
      <c r="C48" s="3"/>
      <c r="D48" s="3"/>
      <c r="I48" s="3"/>
      <c r="J48" s="3"/>
      <c r="L48"/>
      <c r="M48"/>
    </row>
    <row r="49" spans="1:13" s="37" customFormat="1" x14ac:dyDescent="0.25">
      <c r="A49" s="3"/>
      <c r="B49" s="3"/>
      <c r="C49" s="3"/>
      <c r="D49" s="3"/>
      <c r="I49" s="3"/>
      <c r="J49" s="3"/>
      <c r="L49"/>
      <c r="M49"/>
    </row>
    <row r="50" spans="1:13" s="37" customFormat="1" x14ac:dyDescent="0.25">
      <c r="A50" s="3"/>
      <c r="B50" s="3"/>
      <c r="C50" s="3"/>
      <c r="D50" s="3"/>
      <c r="I50" s="3"/>
      <c r="J50" s="3"/>
      <c r="L50"/>
      <c r="M50"/>
    </row>
    <row r="51" spans="1:13" s="37" customFormat="1" x14ac:dyDescent="0.25">
      <c r="A51" s="3"/>
      <c r="B51" s="3"/>
      <c r="C51" s="3"/>
      <c r="D51" s="3"/>
      <c r="G51" s="3"/>
      <c r="I51" s="3"/>
      <c r="J51" s="3"/>
      <c r="L51"/>
      <c r="M51"/>
    </row>
    <row r="52" spans="1:13" s="37" customFormat="1" x14ac:dyDescent="0.25">
      <c r="A52" s="3"/>
      <c r="D52" s="3"/>
      <c r="I52" s="3"/>
      <c r="J52" s="3"/>
      <c r="L52"/>
      <c r="M52"/>
    </row>
    <row r="53" spans="1:13" s="37" customFormat="1" x14ac:dyDescent="0.25">
      <c r="A53" s="3"/>
      <c r="D53" s="3"/>
      <c r="I53" s="3"/>
      <c r="J53" s="3"/>
      <c r="L53"/>
      <c r="M53"/>
    </row>
    <row r="54" spans="1:13" s="37" customFormat="1" x14ac:dyDescent="0.25">
      <c r="A54" s="3"/>
      <c r="D54" s="3"/>
      <c r="I54" s="3"/>
      <c r="J54" s="3"/>
      <c r="L54"/>
      <c r="M54"/>
    </row>
    <row r="55" spans="1:13" s="37" customFormat="1" x14ac:dyDescent="0.25">
      <c r="A55" s="3"/>
      <c r="D55" s="3"/>
      <c r="I55" s="3"/>
      <c r="J55" s="3"/>
      <c r="L55"/>
      <c r="M55"/>
    </row>
  </sheetData>
  <sortState ref="H65:K84">
    <sortCondition descending="1" ref="K65:K84"/>
  </sortState>
  <mergeCells count="11">
    <mergeCell ref="H29:I29"/>
    <mergeCell ref="H30:I30"/>
    <mergeCell ref="H31:I31"/>
    <mergeCell ref="H32:I32"/>
    <mergeCell ref="H33:I33"/>
    <mergeCell ref="H28:I28"/>
    <mergeCell ref="A2:B2"/>
    <mergeCell ref="J2:K2"/>
    <mergeCell ref="D2:E2"/>
    <mergeCell ref="F2:G2"/>
    <mergeCell ref="H2:I2"/>
  </mergeCells>
  <conditionalFormatting sqref="F39:F46 F31:F33 B19 D19:K19">
    <cfRule type="cellIs" dxfId="56" priority="43" stopIfTrue="1" operator="between">
      <formula>480</formula>
      <formula>539.99</formula>
    </cfRule>
    <cfRule type="cellIs" dxfId="55" priority="44" stopIfTrue="1" operator="between">
      <formula>540</formula>
      <formula>599.99</formula>
    </cfRule>
    <cfRule type="cellIs" dxfId="54" priority="45" stopIfTrue="1" operator="between">
      <formula>600</formula>
      <formula>800</formula>
    </cfRule>
  </conditionalFormatting>
  <printOptions horizontalCentered="1"/>
  <pageMargins left="0.19685039370078741" right="0.19685039370078741" top="0.19685039370078741" bottom="0.19685039370078741" header="0" footer="0"/>
  <pageSetup paperSize="9" scale="75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P70"/>
  <sheetViews>
    <sheetView showGridLines="0" workbookViewId="0">
      <selection sqref="A1:H1"/>
    </sheetView>
  </sheetViews>
  <sheetFormatPr baseColWidth="10" defaultRowHeight="13.2" x14ac:dyDescent="0.25"/>
  <cols>
    <col min="1" max="1" width="11.44140625" style="3"/>
    <col min="2" max="2" width="30.6640625" style="3" customWidth="1"/>
    <col min="3" max="3" width="11.44140625" style="37"/>
    <col min="4" max="4" width="11.44140625" style="161"/>
    <col min="5" max="5" width="11.44140625" style="3"/>
    <col min="6" max="6" width="30.6640625" style="3" customWidth="1"/>
    <col min="7" max="7" width="11.44140625" style="37"/>
    <col min="8" max="8" width="11.44140625" style="161"/>
  </cols>
  <sheetData>
    <row r="1" spans="1:16" ht="20.100000000000001" customHeight="1" thickBot="1" x14ac:dyDescent="0.3">
      <c r="A1" s="283" t="s">
        <v>31</v>
      </c>
      <c r="B1" s="283"/>
      <c r="C1" s="283"/>
      <c r="D1" s="283"/>
      <c r="E1" s="283"/>
      <c r="F1" s="283"/>
      <c r="G1" s="283"/>
      <c r="H1" s="283"/>
      <c r="I1" s="40"/>
      <c r="J1" s="3"/>
      <c r="K1" s="37"/>
      <c r="L1" s="37"/>
      <c r="M1" s="37"/>
      <c r="N1" s="37"/>
      <c r="O1" s="37"/>
      <c r="P1" s="37"/>
    </row>
    <row r="2" spans="1:16" ht="9.9" customHeight="1" x14ac:dyDescent="0.25">
      <c r="A2" s="142"/>
      <c r="B2" s="143"/>
      <c r="C2" s="144" t="s">
        <v>27</v>
      </c>
      <c r="D2" s="159"/>
      <c r="E2" s="142"/>
      <c r="F2" s="151"/>
      <c r="G2" s="213"/>
      <c r="H2" s="159"/>
      <c r="K2" s="37"/>
      <c r="L2" s="37"/>
      <c r="M2" s="37"/>
      <c r="N2" s="37"/>
      <c r="O2" s="37"/>
      <c r="P2" s="37"/>
    </row>
    <row r="3" spans="1:16" s="37" customFormat="1" ht="9.9" customHeight="1" x14ac:dyDescent="0.25">
      <c r="A3" s="132"/>
      <c r="B3" s="120"/>
      <c r="C3" s="138" t="s">
        <v>28</v>
      </c>
      <c r="D3" s="160"/>
      <c r="E3" s="132"/>
      <c r="F3" s="103"/>
      <c r="G3" s="185" t="s">
        <v>21</v>
      </c>
      <c r="H3" s="160"/>
      <c r="I3"/>
      <c r="J3"/>
    </row>
    <row r="4" spans="1:16" s="37" customFormat="1" ht="9.9" customHeight="1" x14ac:dyDescent="0.25">
      <c r="A4" s="132"/>
      <c r="B4" s="119"/>
      <c r="C4" s="138" t="s">
        <v>29</v>
      </c>
      <c r="D4" s="160"/>
      <c r="E4" s="132"/>
      <c r="F4" s="9"/>
      <c r="G4" s="71"/>
      <c r="H4" s="160"/>
      <c r="I4"/>
      <c r="J4"/>
    </row>
    <row r="5" spans="1:16" s="37" customFormat="1" ht="9.9" customHeight="1" x14ac:dyDescent="0.25">
      <c r="A5" s="132"/>
      <c r="B5" s="186"/>
      <c r="C5" s="139" t="s">
        <v>30</v>
      </c>
      <c r="D5" s="160"/>
      <c r="E5" s="132"/>
      <c r="F5" s="125"/>
      <c r="G5" s="104"/>
      <c r="H5" s="160"/>
      <c r="I5"/>
      <c r="J5"/>
    </row>
    <row r="6" spans="1:16" s="37" customFormat="1" ht="9.9" customHeight="1" x14ac:dyDescent="0.25">
      <c r="A6" s="132"/>
      <c r="B6" s="146" t="s">
        <v>6</v>
      </c>
      <c r="C6" s="146" t="s">
        <v>2</v>
      </c>
      <c r="D6" s="148" t="s">
        <v>5</v>
      </c>
      <c r="E6" s="93"/>
      <c r="F6" s="146" t="s">
        <v>0</v>
      </c>
      <c r="G6" s="146" t="s">
        <v>2</v>
      </c>
      <c r="H6" s="148" t="s">
        <v>5</v>
      </c>
      <c r="I6" s="10"/>
    </row>
    <row r="7" spans="1:16" s="37" customFormat="1" ht="9.9" customHeight="1" x14ac:dyDescent="0.25">
      <c r="A7" s="147">
        <v>1</v>
      </c>
      <c r="B7" s="194" t="s">
        <v>46</v>
      </c>
      <c r="C7" s="140">
        <v>72325</v>
      </c>
      <c r="D7" s="171">
        <f t="shared" ref="D7:D31" si="0">SUM(C7)/132</f>
        <v>547.91666666666663</v>
      </c>
      <c r="E7" s="152">
        <v>1</v>
      </c>
      <c r="F7" s="180" t="s">
        <v>56</v>
      </c>
      <c r="G7" s="146">
        <v>40806</v>
      </c>
      <c r="H7" s="171">
        <f>SUM(G7)/80</f>
        <v>510.07499999999999</v>
      </c>
      <c r="I7" s="44"/>
    </row>
    <row r="8" spans="1:16" s="37" customFormat="1" ht="9.9" customHeight="1" x14ac:dyDescent="0.25">
      <c r="A8" s="147">
        <v>2</v>
      </c>
      <c r="B8" s="187" t="s">
        <v>44</v>
      </c>
      <c r="C8" s="140">
        <v>72214</v>
      </c>
      <c r="D8" s="171">
        <f t="shared" si="0"/>
        <v>547.07575757575762</v>
      </c>
      <c r="E8" s="152">
        <v>2</v>
      </c>
      <c r="F8" s="180" t="s">
        <v>57</v>
      </c>
      <c r="G8" s="146">
        <v>40165</v>
      </c>
      <c r="H8" s="171">
        <f>SUM(G8)/80</f>
        <v>502.0625</v>
      </c>
      <c r="I8" s="44"/>
    </row>
    <row r="9" spans="1:16" s="37" customFormat="1" ht="9.9" customHeight="1" x14ac:dyDescent="0.25">
      <c r="A9" s="147">
        <v>3</v>
      </c>
      <c r="B9" s="187" t="s">
        <v>50</v>
      </c>
      <c r="C9" s="140">
        <v>71684</v>
      </c>
      <c r="D9" s="171">
        <f t="shared" si="0"/>
        <v>543.06060606060601</v>
      </c>
      <c r="E9" s="152">
        <v>3</v>
      </c>
      <c r="F9" s="187" t="s">
        <v>44</v>
      </c>
      <c r="G9" s="146">
        <v>39111</v>
      </c>
      <c r="H9" s="171">
        <f>SUM(G9)/80</f>
        <v>488.88749999999999</v>
      </c>
      <c r="I9" s="44"/>
    </row>
    <row r="10" spans="1:16" s="37" customFormat="1" ht="9.9" customHeight="1" x14ac:dyDescent="0.25">
      <c r="A10" s="147">
        <v>4</v>
      </c>
      <c r="B10" s="187" t="s">
        <v>47</v>
      </c>
      <c r="C10" s="140">
        <v>71167</v>
      </c>
      <c r="D10" s="171">
        <f t="shared" si="0"/>
        <v>539.14393939393938</v>
      </c>
      <c r="E10" s="152">
        <v>4</v>
      </c>
      <c r="F10" s="187" t="s">
        <v>58</v>
      </c>
      <c r="G10" s="146">
        <v>38302</v>
      </c>
      <c r="H10" s="171">
        <f>SUM(G10)/80</f>
        <v>478.77499999999998</v>
      </c>
      <c r="I10" s="44"/>
    </row>
    <row r="11" spans="1:16" s="37" customFormat="1" ht="9.9" customHeight="1" x14ac:dyDescent="0.25">
      <c r="A11" s="147">
        <v>5</v>
      </c>
      <c r="B11" s="187" t="s">
        <v>48</v>
      </c>
      <c r="C11" s="140">
        <v>70761</v>
      </c>
      <c r="D11" s="171">
        <f t="shared" si="0"/>
        <v>536.06818181818187</v>
      </c>
      <c r="E11" s="152">
        <v>5</v>
      </c>
      <c r="F11" s="187" t="s">
        <v>54</v>
      </c>
      <c r="G11" s="146">
        <v>38227</v>
      </c>
      <c r="H11" s="171">
        <f>SUM(G11)/80</f>
        <v>477.83749999999998</v>
      </c>
      <c r="I11" s="44"/>
    </row>
    <row r="12" spans="1:16" s="37" customFormat="1" ht="9.9" customHeight="1" x14ac:dyDescent="0.25">
      <c r="A12" s="147">
        <v>6</v>
      </c>
      <c r="B12" s="195" t="s">
        <v>55</v>
      </c>
      <c r="C12" s="140">
        <v>70678</v>
      </c>
      <c r="D12" s="171">
        <f t="shared" si="0"/>
        <v>535.43939393939399</v>
      </c>
      <c r="E12" s="152">
        <v>6</v>
      </c>
      <c r="F12" s="181" t="s">
        <v>60</v>
      </c>
      <c r="G12" s="146">
        <v>35564</v>
      </c>
      <c r="H12" s="171">
        <f>SUM(G12)/76</f>
        <v>467.94736842105266</v>
      </c>
      <c r="I12" s="44"/>
    </row>
    <row r="13" spans="1:16" s="37" customFormat="1" ht="9.9" customHeight="1" x14ac:dyDescent="0.25">
      <c r="A13" s="147">
        <v>7</v>
      </c>
      <c r="B13" s="203" t="s">
        <v>66</v>
      </c>
      <c r="C13" s="145">
        <v>70568</v>
      </c>
      <c r="D13" s="171">
        <f t="shared" si="0"/>
        <v>534.60606060606062</v>
      </c>
      <c r="E13" s="172">
        <v>7</v>
      </c>
      <c r="F13" s="187" t="s">
        <v>61</v>
      </c>
      <c r="G13" s="146">
        <v>37013</v>
      </c>
      <c r="H13" s="171">
        <f>SUM(G13)/80</f>
        <v>462.66250000000002</v>
      </c>
      <c r="I13" s="44"/>
    </row>
    <row r="14" spans="1:16" s="37" customFormat="1" ht="9.9" customHeight="1" x14ac:dyDescent="0.25">
      <c r="A14" s="147">
        <v>8</v>
      </c>
      <c r="B14" s="202" t="s">
        <v>56</v>
      </c>
      <c r="C14" s="145">
        <v>70459</v>
      </c>
      <c r="D14" s="171">
        <f t="shared" si="0"/>
        <v>533.780303030303</v>
      </c>
      <c r="E14" s="172">
        <v>8</v>
      </c>
      <c r="F14" s="187" t="s">
        <v>59</v>
      </c>
      <c r="G14" s="146">
        <v>36772</v>
      </c>
      <c r="H14" s="171">
        <f>SUM(G14)/80</f>
        <v>459.65</v>
      </c>
      <c r="I14" s="44"/>
    </row>
    <row r="15" spans="1:16" s="37" customFormat="1" ht="9.9" customHeight="1" x14ac:dyDescent="0.25">
      <c r="A15" s="147">
        <v>9</v>
      </c>
      <c r="B15" s="187" t="s">
        <v>45</v>
      </c>
      <c r="C15" s="140">
        <v>70387</v>
      </c>
      <c r="D15" s="171">
        <f t="shared" si="0"/>
        <v>533.2348484848485</v>
      </c>
      <c r="E15" s="172">
        <v>9</v>
      </c>
      <c r="F15" s="187" t="s">
        <v>62</v>
      </c>
      <c r="G15" s="146">
        <v>35884</v>
      </c>
      <c r="H15" s="171">
        <f>SUM(G15)/80</f>
        <v>448.55</v>
      </c>
      <c r="I15" s="43"/>
    </row>
    <row r="16" spans="1:16" s="37" customFormat="1" ht="9.9" customHeight="1" x14ac:dyDescent="0.25">
      <c r="A16" s="147">
        <v>10</v>
      </c>
      <c r="B16" s="187" t="s">
        <v>49</v>
      </c>
      <c r="C16" s="140">
        <v>69810</v>
      </c>
      <c r="D16" s="171">
        <f t="shared" si="0"/>
        <v>528.86363636363637</v>
      </c>
      <c r="E16" s="172">
        <v>10</v>
      </c>
      <c r="F16" s="181" t="s">
        <v>50</v>
      </c>
      <c r="G16" s="146">
        <v>33292</v>
      </c>
      <c r="H16" s="171">
        <f>SUM(G16)/76</f>
        <v>438.05263157894734</v>
      </c>
      <c r="I16"/>
    </row>
    <row r="17" spans="1:9" s="37" customFormat="1" ht="9.9" customHeight="1" thickBot="1" x14ac:dyDescent="0.3">
      <c r="A17" s="147">
        <v>11</v>
      </c>
      <c r="B17" s="187" t="s">
        <v>52</v>
      </c>
      <c r="C17" s="140">
        <v>69460</v>
      </c>
      <c r="D17" s="171">
        <f t="shared" si="0"/>
        <v>526.21212121212125</v>
      </c>
      <c r="E17" s="173">
        <v>11</v>
      </c>
      <c r="F17" s="188" t="s">
        <v>63</v>
      </c>
      <c r="G17" s="214">
        <v>34782</v>
      </c>
      <c r="H17" s="196">
        <f>SUM(G17)/80</f>
        <v>434.77499999999998</v>
      </c>
      <c r="I17"/>
    </row>
    <row r="18" spans="1:9" s="37" customFormat="1" ht="9.9" customHeight="1" x14ac:dyDescent="0.25">
      <c r="A18" s="147">
        <v>12</v>
      </c>
      <c r="B18" s="187" t="s">
        <v>51</v>
      </c>
      <c r="C18" s="140">
        <v>69188</v>
      </c>
      <c r="D18" s="171">
        <f t="shared" si="0"/>
        <v>524.15151515151513</v>
      </c>
      <c r="E18" s="197"/>
      <c r="F18" s="198"/>
      <c r="G18" s="199"/>
      <c r="H18" s="153"/>
      <c r="I18"/>
    </row>
    <row r="19" spans="1:9" s="37" customFormat="1" ht="9.9" customHeight="1" x14ac:dyDescent="0.25">
      <c r="A19" s="147">
        <v>13</v>
      </c>
      <c r="B19" s="203" t="s">
        <v>69</v>
      </c>
      <c r="C19" s="145">
        <v>69159</v>
      </c>
      <c r="D19" s="171">
        <f t="shared" si="0"/>
        <v>523.93181818181813</v>
      </c>
      <c r="E19" s="172"/>
      <c r="F19" s="41"/>
      <c r="G19" s="39" t="s">
        <v>15</v>
      </c>
      <c r="H19" s="148"/>
      <c r="I19" s="10"/>
    </row>
    <row r="20" spans="1:9" s="37" customFormat="1" ht="9.9" customHeight="1" x14ac:dyDescent="0.25">
      <c r="A20" s="147">
        <v>14</v>
      </c>
      <c r="B20" s="203" t="s">
        <v>67</v>
      </c>
      <c r="C20" s="145">
        <v>69140</v>
      </c>
      <c r="D20" s="171">
        <f t="shared" si="0"/>
        <v>523.78787878787875</v>
      </c>
      <c r="E20" s="172"/>
      <c r="F20" s="137"/>
      <c r="G20" s="39" t="s">
        <v>32</v>
      </c>
      <c r="H20" s="148"/>
      <c r="I20" s="21"/>
    </row>
    <row r="21" spans="1:9" s="37" customFormat="1" ht="9.9" customHeight="1" thickBot="1" x14ac:dyDescent="0.3">
      <c r="A21" s="147">
        <v>15</v>
      </c>
      <c r="B21" s="195" t="s">
        <v>54</v>
      </c>
      <c r="C21" s="140">
        <v>69014</v>
      </c>
      <c r="D21" s="171">
        <f t="shared" si="0"/>
        <v>522.83333333333337</v>
      </c>
      <c r="E21" s="173"/>
      <c r="F21" s="150"/>
      <c r="G21" s="215"/>
      <c r="H21" s="170"/>
      <c r="I21" s="21"/>
    </row>
    <row r="22" spans="1:9" s="37" customFormat="1" ht="9.9" customHeight="1" x14ac:dyDescent="0.25">
      <c r="A22" s="147">
        <v>16</v>
      </c>
      <c r="B22" s="202" t="s">
        <v>64</v>
      </c>
      <c r="C22" s="145">
        <v>68945</v>
      </c>
      <c r="D22" s="171">
        <f t="shared" si="0"/>
        <v>522.31060606060601</v>
      </c>
      <c r="E22" s="197"/>
      <c r="F22" s="151"/>
      <c r="G22" s="213"/>
      <c r="H22" s="153"/>
      <c r="I22" s="21"/>
    </row>
    <row r="23" spans="1:9" s="37" customFormat="1" ht="9.9" customHeight="1" x14ac:dyDescent="0.25">
      <c r="A23" s="147">
        <v>17</v>
      </c>
      <c r="B23" s="203" t="s">
        <v>65</v>
      </c>
      <c r="C23" s="145">
        <v>68933</v>
      </c>
      <c r="D23" s="171">
        <f t="shared" si="0"/>
        <v>522.219696969697</v>
      </c>
      <c r="E23" s="172"/>
      <c r="F23" s="210" t="s">
        <v>106</v>
      </c>
      <c r="G23" s="141" t="s">
        <v>35</v>
      </c>
      <c r="H23" s="148"/>
      <c r="I23" s="21"/>
    </row>
    <row r="24" spans="1:9" s="37" customFormat="1" ht="9.9" customHeight="1" x14ac:dyDescent="0.25">
      <c r="A24" s="147">
        <v>18</v>
      </c>
      <c r="B24" s="113" t="s">
        <v>77</v>
      </c>
      <c r="C24" s="200">
        <v>68891</v>
      </c>
      <c r="D24" s="171">
        <f t="shared" si="0"/>
        <v>521.90151515151513</v>
      </c>
      <c r="E24" s="172"/>
      <c r="F24" s="211" t="s">
        <v>106</v>
      </c>
      <c r="G24" s="184" t="s">
        <v>36</v>
      </c>
      <c r="H24" s="148"/>
      <c r="I24" s="21"/>
    </row>
    <row r="25" spans="1:9" s="37" customFormat="1" ht="9.9" customHeight="1" x14ac:dyDescent="0.25">
      <c r="A25" s="147">
        <v>19</v>
      </c>
      <c r="B25" s="187" t="s">
        <v>53</v>
      </c>
      <c r="C25" s="140">
        <v>68655</v>
      </c>
      <c r="D25" s="171">
        <f t="shared" si="0"/>
        <v>520.11363636363637</v>
      </c>
      <c r="E25" s="172"/>
      <c r="F25" s="9"/>
      <c r="G25" s="71"/>
      <c r="H25" s="148"/>
      <c r="I25" s="21"/>
    </row>
    <row r="26" spans="1:9" s="37" customFormat="1" ht="9.9" customHeight="1" x14ac:dyDescent="0.25">
      <c r="A26" s="147">
        <v>20</v>
      </c>
      <c r="B26" s="203" t="s">
        <v>68</v>
      </c>
      <c r="C26" s="145">
        <v>68614</v>
      </c>
      <c r="D26" s="171">
        <f t="shared" si="0"/>
        <v>519.80303030303025</v>
      </c>
      <c r="E26" s="172"/>
      <c r="F26" s="9"/>
      <c r="G26" s="71"/>
      <c r="H26" s="148"/>
      <c r="I26" s="21"/>
    </row>
    <row r="27" spans="1:9" s="37" customFormat="1" ht="9.9" customHeight="1" x14ac:dyDescent="0.25">
      <c r="A27" s="147">
        <v>21</v>
      </c>
      <c r="B27" s="203" t="s">
        <v>70</v>
      </c>
      <c r="C27" s="145">
        <v>68489</v>
      </c>
      <c r="D27" s="171">
        <f t="shared" si="0"/>
        <v>518.85606060606062</v>
      </c>
      <c r="E27" s="172"/>
      <c r="F27" s="140"/>
      <c r="G27" s="39"/>
      <c r="H27" s="148"/>
      <c r="I27" s="21"/>
    </row>
    <row r="28" spans="1:9" s="37" customFormat="1" ht="9.9" customHeight="1" x14ac:dyDescent="0.25">
      <c r="A28" s="147">
        <v>22</v>
      </c>
      <c r="B28" s="205" t="s">
        <v>75</v>
      </c>
      <c r="C28" s="200">
        <v>68358</v>
      </c>
      <c r="D28" s="171">
        <f t="shared" si="0"/>
        <v>517.86363636363637</v>
      </c>
      <c r="E28" s="172"/>
      <c r="F28" s="140" t="s">
        <v>34</v>
      </c>
      <c r="G28" s="39" t="s">
        <v>2</v>
      </c>
      <c r="H28" s="148" t="s">
        <v>5</v>
      </c>
      <c r="I28" s="21"/>
    </row>
    <row r="29" spans="1:9" s="37" customFormat="1" ht="9.9" customHeight="1" x14ac:dyDescent="0.25">
      <c r="A29" s="147">
        <v>23</v>
      </c>
      <c r="B29" s="203" t="s">
        <v>72</v>
      </c>
      <c r="C29" s="145">
        <v>68155</v>
      </c>
      <c r="D29" s="171">
        <f t="shared" si="0"/>
        <v>516.32575757575762</v>
      </c>
      <c r="E29" s="172">
        <v>1</v>
      </c>
      <c r="F29" s="183" t="s">
        <v>45</v>
      </c>
      <c r="G29" s="146">
        <v>73725</v>
      </c>
      <c r="H29" s="171">
        <f>SUM(G29)/144</f>
        <v>511.97916666666669</v>
      </c>
      <c r="I29" s="21"/>
    </row>
    <row r="30" spans="1:9" s="37" customFormat="1" ht="9.9" customHeight="1" x14ac:dyDescent="0.25">
      <c r="A30" s="147">
        <v>24</v>
      </c>
      <c r="B30" s="203" t="s">
        <v>71</v>
      </c>
      <c r="C30" s="145">
        <v>67959</v>
      </c>
      <c r="D30" s="171">
        <f t="shared" si="0"/>
        <v>514.84090909090912</v>
      </c>
      <c r="E30" s="208">
        <v>2</v>
      </c>
      <c r="F30" s="183" t="s">
        <v>85</v>
      </c>
      <c r="G30" s="146">
        <v>72734</v>
      </c>
      <c r="H30" s="171">
        <f>SUM(G30)/144</f>
        <v>505.09722222222223</v>
      </c>
      <c r="I30" s="21"/>
    </row>
    <row r="31" spans="1:9" s="37" customFormat="1" ht="9.9" customHeight="1" x14ac:dyDescent="0.25">
      <c r="A31" s="147">
        <v>25</v>
      </c>
      <c r="B31" s="204" t="s">
        <v>73</v>
      </c>
      <c r="C31" s="145">
        <v>67240</v>
      </c>
      <c r="D31" s="171">
        <f t="shared" si="0"/>
        <v>509.39393939393938</v>
      </c>
      <c r="E31" s="208">
        <v>3</v>
      </c>
      <c r="F31" s="183" t="s">
        <v>86</v>
      </c>
      <c r="G31" s="146">
        <v>71190</v>
      </c>
      <c r="H31" s="171">
        <f>SUM(G31)/144</f>
        <v>494.375</v>
      </c>
      <c r="I31" s="21"/>
    </row>
    <row r="32" spans="1:9" s="37" customFormat="1" ht="9.9" customHeight="1" x14ac:dyDescent="0.25">
      <c r="A32" s="147">
        <v>26</v>
      </c>
      <c r="B32" s="176" t="s">
        <v>38</v>
      </c>
      <c r="C32" s="39">
        <v>57926</v>
      </c>
      <c r="D32" s="171">
        <f>SUM(C32)/114</f>
        <v>508.12280701754383</v>
      </c>
      <c r="E32" s="208">
        <v>4</v>
      </c>
      <c r="F32" s="183" t="s">
        <v>67</v>
      </c>
      <c r="G32" s="146">
        <v>70756</v>
      </c>
      <c r="H32" s="171">
        <f>SUM(G32)/144</f>
        <v>491.36111111111109</v>
      </c>
      <c r="I32" s="21"/>
    </row>
    <row r="33" spans="1:9" s="37" customFormat="1" ht="9.9" customHeight="1" x14ac:dyDescent="0.25">
      <c r="A33" s="147">
        <v>27</v>
      </c>
      <c r="B33" s="206" t="s">
        <v>76</v>
      </c>
      <c r="C33" s="200">
        <v>66547</v>
      </c>
      <c r="D33" s="171">
        <f>SUM(C33)/132</f>
        <v>504.14393939393938</v>
      </c>
      <c r="E33" s="208">
        <v>5</v>
      </c>
      <c r="F33" s="183" t="s">
        <v>76</v>
      </c>
      <c r="G33" s="146">
        <v>70746</v>
      </c>
      <c r="H33" s="171">
        <f>SUM(G33)/144</f>
        <v>491.29166666666669</v>
      </c>
      <c r="I33"/>
    </row>
    <row r="34" spans="1:9" s="37" customFormat="1" ht="9.9" customHeight="1" x14ac:dyDescent="0.25">
      <c r="A34" s="147">
        <v>28</v>
      </c>
      <c r="B34" s="113" t="s">
        <v>63</v>
      </c>
      <c r="C34" s="200">
        <v>66484</v>
      </c>
      <c r="D34" s="171">
        <f>SUM(C34)/132</f>
        <v>503.66666666666669</v>
      </c>
      <c r="E34" s="208">
        <v>6</v>
      </c>
      <c r="F34" s="183" t="s">
        <v>87</v>
      </c>
      <c r="G34" s="146">
        <v>70549</v>
      </c>
      <c r="H34" s="171">
        <f>SUM(G34)/144</f>
        <v>489.92361111111109</v>
      </c>
      <c r="I34"/>
    </row>
    <row r="35" spans="1:9" s="37" customFormat="1" ht="9.9" customHeight="1" x14ac:dyDescent="0.25">
      <c r="A35" s="147">
        <v>29</v>
      </c>
      <c r="B35" s="207" t="s">
        <v>79</v>
      </c>
      <c r="C35" s="201">
        <v>63333</v>
      </c>
      <c r="D35" s="171">
        <f>SUM(C35)/126</f>
        <v>502.64285714285717</v>
      </c>
      <c r="E35" s="208">
        <v>7</v>
      </c>
      <c r="F35" s="187" t="s">
        <v>95</v>
      </c>
      <c r="G35" s="216">
        <v>70141</v>
      </c>
      <c r="H35" s="171">
        <f>SUM(G35)/144</f>
        <v>487.09027777777777</v>
      </c>
      <c r="I35" s="10"/>
    </row>
    <row r="36" spans="1:9" s="37" customFormat="1" ht="9.9" customHeight="1" x14ac:dyDescent="0.25">
      <c r="A36" s="147">
        <v>30</v>
      </c>
      <c r="B36" s="113" t="s">
        <v>78</v>
      </c>
      <c r="C36" s="200">
        <v>66187</v>
      </c>
      <c r="D36" s="171">
        <f>SUM(C36)/132</f>
        <v>501.41666666666669</v>
      </c>
      <c r="E36" s="208">
        <v>8</v>
      </c>
      <c r="F36" s="176" t="s">
        <v>88</v>
      </c>
      <c r="G36" s="39">
        <v>66500</v>
      </c>
      <c r="H36" s="171">
        <f>SUM(G36)/138</f>
        <v>481.8840579710145</v>
      </c>
      <c r="I36" s="21"/>
    </row>
    <row r="37" spans="1:9" s="37" customFormat="1" ht="9.9" customHeight="1" x14ac:dyDescent="0.25">
      <c r="A37" s="147">
        <v>31</v>
      </c>
      <c r="B37" s="113" t="s">
        <v>80</v>
      </c>
      <c r="C37" s="201">
        <v>66069</v>
      </c>
      <c r="D37" s="171">
        <f>SUM(C37)/132</f>
        <v>500.52272727272725</v>
      </c>
      <c r="E37" s="208">
        <v>9</v>
      </c>
      <c r="F37" s="183" t="s">
        <v>91</v>
      </c>
      <c r="G37" s="146">
        <v>69338</v>
      </c>
      <c r="H37" s="171">
        <f>SUM(G37)/144</f>
        <v>481.51388888888891</v>
      </c>
      <c r="I37" s="21"/>
    </row>
    <row r="38" spans="1:9" s="37" customFormat="1" ht="9.9" customHeight="1" x14ac:dyDescent="0.25">
      <c r="A38" s="147">
        <v>32</v>
      </c>
      <c r="B38" s="204" t="s">
        <v>74</v>
      </c>
      <c r="C38" s="145">
        <v>65779</v>
      </c>
      <c r="D38" s="171">
        <f>SUM(C38)/132</f>
        <v>498.32575757575756</v>
      </c>
      <c r="E38" s="208">
        <v>10</v>
      </c>
      <c r="F38" s="183" t="s">
        <v>92</v>
      </c>
      <c r="G38" s="146">
        <v>69151</v>
      </c>
      <c r="H38" s="171">
        <f>SUM(G38)/144</f>
        <v>480.21527777777777</v>
      </c>
      <c r="I38" s="21"/>
    </row>
    <row r="39" spans="1:9" s="37" customFormat="1" ht="9.9" customHeight="1" x14ac:dyDescent="0.25">
      <c r="A39" s="147">
        <v>33</v>
      </c>
      <c r="B39" s="23" t="s">
        <v>40</v>
      </c>
      <c r="C39" s="39">
        <v>59779</v>
      </c>
      <c r="D39" s="171">
        <f>SUM(C39)/120</f>
        <v>498.15833333333336</v>
      </c>
      <c r="E39" s="208">
        <v>11</v>
      </c>
      <c r="F39" s="183" t="s">
        <v>89</v>
      </c>
      <c r="G39" s="146">
        <v>68820</v>
      </c>
      <c r="H39" s="171">
        <f>SUM(G39)/144</f>
        <v>477.91666666666669</v>
      </c>
      <c r="I39" s="21"/>
    </row>
    <row r="40" spans="1:9" s="37" customFormat="1" ht="9.9" customHeight="1" x14ac:dyDescent="0.25">
      <c r="A40" s="147">
        <v>34</v>
      </c>
      <c r="B40" s="23" t="s">
        <v>41</v>
      </c>
      <c r="C40" s="39">
        <v>59596</v>
      </c>
      <c r="D40" s="171">
        <f>SUM(C40)/120</f>
        <v>496.63333333333333</v>
      </c>
      <c r="E40" s="208">
        <v>12</v>
      </c>
      <c r="F40" s="176" t="s">
        <v>93</v>
      </c>
      <c r="G40" s="146">
        <v>65933</v>
      </c>
      <c r="H40" s="171">
        <f>SUM(G40)/138</f>
        <v>477.77536231884056</v>
      </c>
      <c r="I40" s="21"/>
    </row>
    <row r="41" spans="1:9" s="37" customFormat="1" ht="9.9" customHeight="1" x14ac:dyDescent="0.25">
      <c r="A41" s="147">
        <v>35</v>
      </c>
      <c r="B41" s="176" t="s">
        <v>39</v>
      </c>
      <c r="C41" s="39">
        <v>56203</v>
      </c>
      <c r="D41" s="171">
        <f>SUM(C41)/114</f>
        <v>493.00877192982455</v>
      </c>
      <c r="E41" s="208">
        <v>13</v>
      </c>
      <c r="F41" s="181" t="s">
        <v>99</v>
      </c>
      <c r="G41" s="140">
        <v>65674</v>
      </c>
      <c r="H41" s="171">
        <f>SUM(G41)/138</f>
        <v>475.89855072463769</v>
      </c>
      <c r="I41" s="21"/>
    </row>
    <row r="42" spans="1:9" s="37" customFormat="1" ht="9.9" customHeight="1" x14ac:dyDescent="0.25">
      <c r="A42" s="147">
        <v>36</v>
      </c>
      <c r="B42" s="113" t="s">
        <v>61</v>
      </c>
      <c r="C42" s="201">
        <v>65027</v>
      </c>
      <c r="D42" s="171">
        <f>SUM(C42)/132</f>
        <v>492.62878787878788</v>
      </c>
      <c r="E42" s="208">
        <v>14</v>
      </c>
      <c r="F42" s="183" t="s">
        <v>94</v>
      </c>
      <c r="G42" s="146">
        <v>68496</v>
      </c>
      <c r="H42" s="171">
        <f>SUM(G42)/144</f>
        <v>475.66666666666669</v>
      </c>
      <c r="I42" s="21"/>
    </row>
    <row r="43" spans="1:9" s="37" customFormat="1" ht="9.9" customHeight="1" x14ac:dyDescent="0.25">
      <c r="A43" s="147">
        <v>37</v>
      </c>
      <c r="B43" s="207" t="s">
        <v>81</v>
      </c>
      <c r="C43" s="201">
        <v>61848</v>
      </c>
      <c r="D43" s="171">
        <f>SUM(C43)/126</f>
        <v>490.85714285714283</v>
      </c>
      <c r="E43" s="208">
        <v>15</v>
      </c>
      <c r="F43" s="181" t="s">
        <v>96</v>
      </c>
      <c r="G43" s="216">
        <v>65607</v>
      </c>
      <c r="H43" s="171">
        <f>SUM(G43)/138</f>
        <v>475.41304347826087</v>
      </c>
      <c r="I43" s="21"/>
    </row>
    <row r="44" spans="1:9" ht="9.9" customHeight="1" x14ac:dyDescent="0.25">
      <c r="A44" s="147">
        <v>38</v>
      </c>
      <c r="B44" s="23" t="s">
        <v>42</v>
      </c>
      <c r="C44" s="39">
        <v>58419</v>
      </c>
      <c r="D44" s="171">
        <f>SUM(C44)/120</f>
        <v>486.82499999999999</v>
      </c>
      <c r="E44" s="208">
        <v>16</v>
      </c>
      <c r="F44" s="181" t="s">
        <v>97</v>
      </c>
      <c r="G44" s="216">
        <v>65541</v>
      </c>
      <c r="H44" s="171">
        <f>SUM(G44)/138</f>
        <v>474.93478260869563</v>
      </c>
    </row>
    <row r="45" spans="1:9" ht="9.9" customHeight="1" x14ac:dyDescent="0.25">
      <c r="A45" s="147">
        <v>39</v>
      </c>
      <c r="B45" s="113" t="s">
        <v>83</v>
      </c>
      <c r="C45" s="201">
        <v>62865</v>
      </c>
      <c r="D45" s="171">
        <f>SUM(C45)/132</f>
        <v>476.25</v>
      </c>
      <c r="E45" s="208">
        <v>17</v>
      </c>
      <c r="F45" s="181" t="s">
        <v>98</v>
      </c>
      <c r="G45" s="216">
        <v>65519</v>
      </c>
      <c r="H45" s="171">
        <f>SUM(G45)/138</f>
        <v>474.77536231884056</v>
      </c>
    </row>
    <row r="46" spans="1:9" ht="9.9" customHeight="1" x14ac:dyDescent="0.25">
      <c r="A46" s="147">
        <v>40</v>
      </c>
      <c r="B46" s="113" t="s">
        <v>84</v>
      </c>
      <c r="C46" s="200">
        <v>62499</v>
      </c>
      <c r="D46" s="171">
        <f>SUM(C46)/132</f>
        <v>473.47727272727275</v>
      </c>
      <c r="E46" s="208">
        <v>18</v>
      </c>
      <c r="F46" s="180" t="s">
        <v>101</v>
      </c>
      <c r="G46" s="216">
        <v>68101</v>
      </c>
      <c r="H46" s="171">
        <f>SUM(G46)/144</f>
        <v>472.92361111111109</v>
      </c>
    </row>
    <row r="47" spans="1:9" ht="9.9" customHeight="1" x14ac:dyDescent="0.25">
      <c r="A47" s="147">
        <v>41</v>
      </c>
      <c r="B47" s="113" t="s">
        <v>82</v>
      </c>
      <c r="C47" s="201">
        <v>61924</v>
      </c>
      <c r="D47" s="171">
        <f>SUM(C47)/132</f>
        <v>469.12121212121212</v>
      </c>
      <c r="E47" s="208">
        <v>19</v>
      </c>
      <c r="F47" s="23" t="s">
        <v>90</v>
      </c>
      <c r="G47" s="39">
        <v>67649</v>
      </c>
      <c r="H47" s="171">
        <f>SUM(G47)/144</f>
        <v>469.78472222222223</v>
      </c>
    </row>
    <row r="48" spans="1:9" ht="9.9" customHeight="1" thickBot="1" x14ac:dyDescent="0.3">
      <c r="A48" s="149">
        <v>42</v>
      </c>
      <c r="B48" s="80" t="s">
        <v>43</v>
      </c>
      <c r="C48" s="193">
        <v>54216</v>
      </c>
      <c r="D48" s="196">
        <f>SUM(C48)/120</f>
        <v>451.8</v>
      </c>
      <c r="E48" s="208">
        <v>20</v>
      </c>
      <c r="F48" s="180" t="s">
        <v>102</v>
      </c>
      <c r="G48" s="216">
        <v>67440</v>
      </c>
      <c r="H48" s="171">
        <f>SUM(G48)/144</f>
        <v>468.33333333333331</v>
      </c>
    </row>
    <row r="49" spans="1:8" ht="9.9" customHeight="1" x14ac:dyDescent="0.25">
      <c r="A49"/>
      <c r="B49" s="8"/>
      <c r="C49" s="8"/>
      <c r="D49"/>
      <c r="E49" s="208">
        <v>21</v>
      </c>
      <c r="F49" s="180" t="s">
        <v>62</v>
      </c>
      <c r="G49" s="216">
        <v>66391</v>
      </c>
      <c r="H49" s="171">
        <f>SUM(G49)/144</f>
        <v>461.04861111111109</v>
      </c>
    </row>
    <row r="50" spans="1:8" ht="9.9" customHeight="1" x14ac:dyDescent="0.25">
      <c r="A50"/>
      <c r="B50"/>
      <c r="C50"/>
      <c r="D50"/>
      <c r="E50" s="208">
        <v>22</v>
      </c>
      <c r="F50" s="180" t="s">
        <v>100</v>
      </c>
      <c r="G50" s="216">
        <v>66116</v>
      </c>
      <c r="H50" s="171">
        <f>SUM(G50)/144</f>
        <v>459.13888888888891</v>
      </c>
    </row>
    <row r="51" spans="1:8" ht="9.9" customHeight="1" x14ac:dyDescent="0.25">
      <c r="A51"/>
      <c r="B51"/>
      <c r="C51"/>
      <c r="D51"/>
      <c r="E51" s="208">
        <v>23</v>
      </c>
      <c r="F51" s="187" t="s">
        <v>77</v>
      </c>
      <c r="G51" s="216">
        <v>64772</v>
      </c>
      <c r="H51" s="171">
        <f>SUM(G51)/144</f>
        <v>449.80555555555554</v>
      </c>
    </row>
    <row r="52" spans="1:8" ht="9.9" customHeight="1" x14ac:dyDescent="0.25">
      <c r="A52"/>
      <c r="B52"/>
      <c r="C52"/>
      <c r="D52"/>
      <c r="E52" s="208">
        <v>24</v>
      </c>
      <c r="F52" s="180" t="s">
        <v>103</v>
      </c>
      <c r="G52" s="216">
        <v>64557</v>
      </c>
      <c r="H52" s="171">
        <f>SUM(G52)/144</f>
        <v>448.3125</v>
      </c>
    </row>
    <row r="53" spans="1:8" ht="9.9" customHeight="1" x14ac:dyDescent="0.25">
      <c r="A53"/>
      <c r="B53"/>
      <c r="C53"/>
      <c r="D53"/>
      <c r="E53" s="208">
        <v>25</v>
      </c>
      <c r="F53" s="180" t="s">
        <v>43</v>
      </c>
      <c r="G53" s="216">
        <v>61338</v>
      </c>
      <c r="H53" s="171">
        <f>SUM(G53)/144</f>
        <v>425.95833333333331</v>
      </c>
    </row>
    <row r="54" spans="1:8" ht="9.9" customHeight="1" thickBot="1" x14ac:dyDescent="0.3">
      <c r="A54"/>
      <c r="B54"/>
      <c r="C54"/>
      <c r="D54"/>
      <c r="E54" s="209">
        <v>26</v>
      </c>
      <c r="F54" s="182" t="s">
        <v>104</v>
      </c>
      <c r="G54" s="217">
        <v>60730</v>
      </c>
      <c r="H54" s="196">
        <f>SUM(G54)/144</f>
        <v>421.73611111111109</v>
      </c>
    </row>
    <row r="55" spans="1:8" ht="9.9" customHeight="1" x14ac:dyDescent="0.25"/>
    <row r="56" spans="1:8" ht="9.9" customHeight="1" x14ac:dyDescent="0.25"/>
    <row r="57" spans="1:8" ht="9.9" customHeight="1" x14ac:dyDescent="0.25"/>
    <row r="58" spans="1:8" ht="9.9" customHeight="1" x14ac:dyDescent="0.25"/>
    <row r="59" spans="1:8" ht="9.9" customHeight="1" x14ac:dyDescent="0.25"/>
    <row r="60" spans="1:8" ht="9.9" customHeight="1" x14ac:dyDescent="0.25"/>
    <row r="61" spans="1:8" ht="9.9" customHeight="1" x14ac:dyDescent="0.25"/>
    <row r="62" spans="1:8" ht="9.9" customHeight="1" x14ac:dyDescent="0.25"/>
    <row r="63" spans="1:8" ht="9.9" customHeight="1" x14ac:dyDescent="0.25"/>
    <row r="64" spans="1:8" ht="9.9" customHeight="1" x14ac:dyDescent="0.25"/>
    <row r="65" ht="9.9" customHeight="1" x14ac:dyDescent="0.25"/>
    <row r="66" ht="9.9" customHeight="1" x14ac:dyDescent="0.25"/>
    <row r="67" ht="9.9" customHeight="1" x14ac:dyDescent="0.25"/>
    <row r="68" ht="9.9" customHeight="1" x14ac:dyDescent="0.25"/>
    <row r="69" ht="9.9" customHeight="1" x14ac:dyDescent="0.25"/>
    <row r="70" ht="9.9" customHeight="1" x14ac:dyDescent="0.25"/>
  </sheetData>
  <sortState ref="F29:H54">
    <sortCondition descending="1" ref="H29:H54"/>
  </sortState>
  <mergeCells count="1">
    <mergeCell ref="A1:H1"/>
  </mergeCells>
  <conditionalFormatting sqref="I7:J15 J20:J43 I20:I34 I36:I43 D41:D43">
    <cfRule type="cellIs" dxfId="53" priority="59" stopIfTrue="1" operator="between">
      <formula>480</formula>
      <formula>539.99</formula>
    </cfRule>
    <cfRule type="cellIs" dxfId="52" priority="60" stopIfTrue="1" operator="between">
      <formula>540</formula>
      <formula>599.99</formula>
    </cfRule>
    <cfRule type="cellIs" dxfId="51" priority="61" stopIfTrue="1" operator="between">
      <formula>600</formula>
      <formula>800</formula>
    </cfRule>
  </conditionalFormatting>
  <conditionalFormatting sqref="H18:H25">
    <cfRule type="cellIs" dxfId="50" priority="56" stopIfTrue="1" operator="between">
      <formula>480</formula>
      <formula>539.99</formula>
    </cfRule>
    <cfRule type="cellIs" dxfId="49" priority="57" stopIfTrue="1" operator="between">
      <formula>540</formula>
      <formula>599.99</formula>
    </cfRule>
    <cfRule type="cellIs" dxfId="48" priority="58" stopIfTrue="1" operator="between">
      <formula>600</formula>
      <formula>800</formula>
    </cfRule>
  </conditionalFormatting>
  <conditionalFormatting sqref="H18:H25">
    <cfRule type="cellIs" dxfId="47" priority="50" stopIfTrue="1" operator="between">
      <formula>480</formula>
      <formula>539.99</formula>
    </cfRule>
    <cfRule type="cellIs" dxfId="46" priority="51" stopIfTrue="1" operator="between">
      <formula>540</formula>
      <formula>599.99</formula>
    </cfRule>
    <cfRule type="cellIs" dxfId="45" priority="52" stopIfTrue="1" operator="between">
      <formula>600</formula>
      <formula>800</formula>
    </cfRule>
  </conditionalFormatting>
  <conditionalFormatting sqref="H18:H25">
    <cfRule type="cellIs" dxfId="44" priority="47" stopIfTrue="1" operator="between">
      <formula>480</formula>
      <formula>539.99</formula>
    </cfRule>
    <cfRule type="cellIs" dxfId="43" priority="48" stopIfTrue="1" operator="between">
      <formula>540</formula>
      <formula>599.99</formula>
    </cfRule>
    <cfRule type="cellIs" dxfId="42" priority="49" stopIfTrue="1" operator="between">
      <formula>600</formula>
      <formula>800</formula>
    </cfRule>
  </conditionalFormatting>
  <conditionalFormatting sqref="D31:D40">
    <cfRule type="cellIs" dxfId="41" priority="44" stopIfTrue="1" operator="between">
      <formula>480</formula>
      <formula>539.99</formula>
    </cfRule>
    <cfRule type="cellIs" dxfId="40" priority="45" stopIfTrue="1" operator="between">
      <formula>540</formula>
      <formula>599.99</formula>
    </cfRule>
    <cfRule type="cellIs" dxfId="39" priority="46" stopIfTrue="1" operator="between">
      <formula>600</formula>
      <formula>800</formula>
    </cfRule>
  </conditionalFormatting>
  <conditionalFormatting sqref="H26">
    <cfRule type="cellIs" dxfId="38" priority="41" stopIfTrue="1" operator="between">
      <formula>480</formula>
      <formula>539.99</formula>
    </cfRule>
    <cfRule type="cellIs" dxfId="37" priority="42" stopIfTrue="1" operator="between">
      <formula>540</formula>
      <formula>599.99</formula>
    </cfRule>
    <cfRule type="cellIs" dxfId="36" priority="43" stopIfTrue="1" operator="between">
      <formula>600</formula>
      <formula>800</formula>
    </cfRule>
  </conditionalFormatting>
  <conditionalFormatting sqref="H26">
    <cfRule type="cellIs" dxfId="35" priority="38" stopIfTrue="1" operator="between">
      <formula>480</formula>
      <formula>539.99</formula>
    </cfRule>
    <cfRule type="cellIs" dxfId="34" priority="39" stopIfTrue="1" operator="between">
      <formula>540</formula>
      <formula>599.99</formula>
    </cfRule>
    <cfRule type="cellIs" dxfId="33" priority="40" stopIfTrue="1" operator="between">
      <formula>600</formula>
      <formula>800</formula>
    </cfRule>
  </conditionalFormatting>
  <conditionalFormatting sqref="H26">
    <cfRule type="cellIs" dxfId="32" priority="35" stopIfTrue="1" operator="between">
      <formula>480</formula>
      <formula>539.99</formula>
    </cfRule>
    <cfRule type="cellIs" dxfId="31" priority="36" stopIfTrue="1" operator="between">
      <formula>540</formula>
      <formula>599.99</formula>
    </cfRule>
    <cfRule type="cellIs" dxfId="30" priority="37" stopIfTrue="1" operator="between">
      <formula>600</formula>
      <formula>800</formula>
    </cfRule>
  </conditionalFormatting>
  <conditionalFormatting sqref="H27">
    <cfRule type="cellIs" dxfId="29" priority="32" stopIfTrue="1" operator="between">
      <formula>480</formula>
      <formula>539.99</formula>
    </cfRule>
    <cfRule type="cellIs" dxfId="28" priority="33" stopIfTrue="1" operator="between">
      <formula>540</formula>
      <formula>599.99</formula>
    </cfRule>
    <cfRule type="cellIs" dxfId="27" priority="34" stopIfTrue="1" operator="between">
      <formula>600</formula>
      <formula>800</formula>
    </cfRule>
  </conditionalFormatting>
  <conditionalFormatting sqref="H27">
    <cfRule type="cellIs" dxfId="26" priority="29" stopIfTrue="1" operator="between">
      <formula>480</formula>
      <formula>539.99</formula>
    </cfRule>
    <cfRule type="cellIs" dxfId="25" priority="30" stopIfTrue="1" operator="between">
      <formula>540</formula>
      <formula>599.99</formula>
    </cfRule>
    <cfRule type="cellIs" dxfId="24" priority="31" stopIfTrue="1" operator="between">
      <formula>600</formula>
      <formula>800</formula>
    </cfRule>
  </conditionalFormatting>
  <conditionalFormatting sqref="H27">
    <cfRule type="cellIs" dxfId="23" priority="26" stopIfTrue="1" operator="between">
      <formula>480</formula>
      <formula>539.99</formula>
    </cfRule>
    <cfRule type="cellIs" dxfId="22" priority="27" stopIfTrue="1" operator="between">
      <formula>540</formula>
      <formula>599.99</formula>
    </cfRule>
    <cfRule type="cellIs" dxfId="21" priority="28" stopIfTrue="1" operator="between">
      <formula>600</formula>
      <formula>800</formula>
    </cfRule>
  </conditionalFormatting>
  <conditionalFormatting sqref="H28">
    <cfRule type="cellIs" dxfId="20" priority="23" stopIfTrue="1" operator="between">
      <formula>480</formula>
      <formula>539.99</formula>
    </cfRule>
    <cfRule type="cellIs" dxfId="19" priority="24" stopIfTrue="1" operator="between">
      <formula>540</formula>
      <formula>599.99</formula>
    </cfRule>
    <cfRule type="cellIs" dxfId="18" priority="25" stopIfTrue="1" operator="between">
      <formula>600</formula>
      <formula>800</formula>
    </cfRule>
  </conditionalFormatting>
  <conditionalFormatting sqref="H28">
    <cfRule type="cellIs" dxfId="17" priority="20" stopIfTrue="1" operator="between">
      <formula>480</formula>
      <formula>539.99</formula>
    </cfRule>
    <cfRule type="cellIs" dxfId="16" priority="21" stopIfTrue="1" operator="between">
      <formula>540</formula>
      <formula>599.99</formula>
    </cfRule>
    <cfRule type="cellIs" dxfId="15" priority="22" stopIfTrue="1" operator="between">
      <formula>600</formula>
      <formula>800</formula>
    </cfRule>
  </conditionalFormatting>
  <conditionalFormatting sqref="H28">
    <cfRule type="cellIs" dxfId="14" priority="17" stopIfTrue="1" operator="between">
      <formula>480</formula>
      <formula>539.99</formula>
    </cfRule>
    <cfRule type="cellIs" dxfId="13" priority="18" stopIfTrue="1" operator="between">
      <formula>540</formula>
      <formula>599.99</formula>
    </cfRule>
    <cfRule type="cellIs" dxfId="12" priority="19" stopIfTrue="1" operator="between">
      <formula>600</formula>
      <formula>800</formula>
    </cfRule>
  </conditionalFormatting>
  <conditionalFormatting sqref="D55:D1048576 D1:D48">
    <cfRule type="cellIs" priority="16" operator="between">
      <formula>0</formula>
      <formula>479.9</formula>
    </cfRule>
    <cfRule type="cellIs" dxfId="11" priority="15" operator="between">
      <formula>480</formula>
      <formula>539.9</formula>
    </cfRule>
    <cfRule type="cellIs" dxfId="10" priority="14" operator="between">
      <formula>540</formula>
      <formula>599.9</formula>
    </cfRule>
    <cfRule type="cellIs" dxfId="9" priority="13" operator="between">
      <formula>600</formula>
      <formula>800</formula>
    </cfRule>
  </conditionalFormatting>
  <conditionalFormatting sqref="H7:H17">
    <cfRule type="cellIs" dxfId="8" priority="9" operator="between">
      <formula>600</formula>
      <formula>800</formula>
    </cfRule>
    <cfRule type="cellIs" dxfId="7" priority="10" operator="between">
      <formula>540</formula>
      <formula>599.9</formula>
    </cfRule>
    <cfRule type="cellIs" dxfId="6" priority="11" operator="between">
      <formula>480</formula>
      <formula>539.9</formula>
    </cfRule>
    <cfRule type="cellIs" priority="12" operator="between">
      <formula>0</formula>
      <formula>479.9</formula>
    </cfRule>
  </conditionalFormatting>
  <conditionalFormatting sqref="H29:H54">
    <cfRule type="cellIs" dxfId="5" priority="5" operator="between">
      <formula>600</formula>
      <formula>800</formula>
    </cfRule>
    <cfRule type="cellIs" dxfId="4" priority="6" operator="between">
      <formula>540</formula>
      <formula>599.9</formula>
    </cfRule>
    <cfRule type="cellIs" dxfId="3" priority="7" operator="between">
      <formula>480</formula>
      <formula>539.9</formula>
    </cfRule>
    <cfRule type="cellIs" priority="8" operator="between">
      <formula>0</formula>
      <formula>479.9</formula>
    </cfRule>
  </conditionalFormatting>
  <conditionalFormatting sqref="H29:H54">
    <cfRule type="cellIs" dxfId="2" priority="1" operator="between">
      <formula>600</formula>
      <formula>800</formula>
    </cfRule>
    <cfRule type="cellIs" dxfId="1" priority="2" operator="between">
      <formula>540</formula>
      <formula>599.9</formula>
    </cfRule>
    <cfRule type="cellIs" dxfId="0" priority="3" operator="between">
      <formula>480</formula>
      <formula>539.9</formula>
    </cfRule>
    <cfRule type="cellIs" priority="4" operator="between">
      <formula>0</formula>
      <formula>479.9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Auswertung </vt:lpstr>
      <vt:lpstr>Statistik </vt:lpstr>
      <vt:lpstr>Mannsch. Schnitte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TEMISTOKLE</dc:creator>
  <cp:lastModifiedBy>Johann Temistokle</cp:lastModifiedBy>
  <cp:lastPrinted>2017-05-11T06:52:05Z</cp:lastPrinted>
  <dcterms:created xsi:type="dcterms:W3CDTF">2002-05-14T20:46:25Z</dcterms:created>
  <dcterms:modified xsi:type="dcterms:W3CDTF">2018-06-04T21:07:28Z</dcterms:modified>
</cp:coreProperties>
</file>