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35" windowHeight="5985"/>
  </bookViews>
  <sheets>
    <sheet name="Auswertung 16-17" sheetId="20" r:id="rId1"/>
    <sheet name="Statistik 16-17" sheetId="19" r:id="rId2"/>
    <sheet name="Mannsch. Schnitte 16-17" sheetId="21" r:id="rId3"/>
  </sheets>
  <calcPr calcId="145621"/>
</workbook>
</file>

<file path=xl/calcChain.xml><?xml version="1.0" encoding="utf-8"?>
<calcChain xmlns="http://schemas.openxmlformats.org/spreadsheetml/2006/main">
  <c r="H15" i="21" l="1"/>
  <c r="H14" i="21"/>
  <c r="D17" i="21"/>
  <c r="D24" i="21"/>
  <c r="D23" i="21"/>
  <c r="D15" i="21"/>
  <c r="H53" i="21"/>
  <c r="H54" i="21"/>
  <c r="H52" i="21"/>
  <c r="H51" i="21"/>
  <c r="H50" i="21"/>
  <c r="H48" i="21"/>
  <c r="H47" i="21"/>
  <c r="H46" i="21"/>
  <c r="H43" i="21"/>
  <c r="H38" i="21"/>
  <c r="H37" i="21"/>
  <c r="H40" i="21"/>
  <c r="H32" i="21"/>
  <c r="H49" i="21"/>
  <c r="H44" i="21"/>
  <c r="H35" i="21"/>
  <c r="H45" i="21"/>
  <c r="H39" i="21"/>
  <c r="H42" i="21"/>
  <c r="H41" i="21"/>
  <c r="H33" i="21"/>
  <c r="H36" i="21"/>
  <c r="H34" i="21"/>
  <c r="H30" i="21"/>
  <c r="H31" i="21"/>
  <c r="H29" i="21"/>
  <c r="K56" i="19"/>
  <c r="K57" i="19" s="1"/>
  <c r="I56" i="19"/>
  <c r="I57" i="19" s="1"/>
  <c r="D48" i="21"/>
  <c r="D45" i="21"/>
  <c r="D44" i="21"/>
  <c r="D52" i="21"/>
  <c r="D51" i="21"/>
  <c r="D50" i="21"/>
  <c r="D46" i="21"/>
  <c r="D42" i="21"/>
  <c r="D47" i="21"/>
  <c r="D49" i="21"/>
  <c r="D35" i="21"/>
  <c r="D29" i="21"/>
  <c r="D20" i="21"/>
  <c r="D9" i="21"/>
  <c r="D16" i="21"/>
  <c r="D21" i="21"/>
  <c r="D10" i="21"/>
  <c r="D8" i="21"/>
  <c r="D11" i="21"/>
  <c r="D13" i="21"/>
  <c r="E18" i="19"/>
  <c r="E19" i="19" s="1"/>
  <c r="D36" i="21"/>
  <c r="D27" i="21"/>
  <c r="D30" i="21"/>
  <c r="D28" i="21"/>
  <c r="D25" i="21"/>
  <c r="D22" i="21"/>
  <c r="D14" i="21"/>
  <c r="D18" i="21"/>
  <c r="D12" i="21"/>
  <c r="D7" i="21"/>
  <c r="H16" i="21"/>
  <c r="H13" i="21"/>
  <c r="H12" i="21"/>
  <c r="H10" i="21"/>
  <c r="H11" i="21"/>
  <c r="H7" i="21"/>
  <c r="H9" i="21"/>
  <c r="H8" i="21"/>
  <c r="D32" i="21"/>
  <c r="D38" i="21"/>
  <c r="D39" i="21"/>
  <c r="D43" i="21"/>
  <c r="D37" i="21"/>
  <c r="D41" i="21"/>
  <c r="D40" i="21"/>
  <c r="D34" i="21"/>
  <c r="D31" i="21"/>
  <c r="D26" i="21"/>
  <c r="D33" i="21"/>
  <c r="D19" i="21"/>
  <c r="J33" i="19"/>
  <c r="J32" i="19"/>
  <c r="J31" i="19"/>
  <c r="J30" i="19"/>
  <c r="J29" i="19"/>
  <c r="J35" i="19" s="1"/>
  <c r="I32" i="20"/>
  <c r="I29" i="20"/>
  <c r="H26" i="20"/>
  <c r="K18" i="19"/>
  <c r="K19" i="19" s="1"/>
  <c r="G9" i="20" s="1"/>
  <c r="I18" i="19"/>
  <c r="I19" i="19" s="1"/>
  <c r="F9" i="20" s="1"/>
  <c r="G18" i="19"/>
  <c r="G19" i="19" s="1"/>
  <c r="E9" i="20" s="1"/>
  <c r="B18" i="19"/>
  <c r="C8" i="20" s="1"/>
  <c r="J34" i="19" l="1"/>
  <c r="J36" i="19"/>
  <c r="E32" i="19"/>
  <c r="F32" i="19" s="1"/>
  <c r="E33" i="19"/>
  <c r="E31" i="19"/>
  <c r="G8" i="20"/>
  <c r="D8" i="20"/>
  <c r="E8" i="20"/>
  <c r="F8" i="20"/>
  <c r="B19" i="19"/>
  <c r="C9" i="20" s="1"/>
  <c r="D9" i="20"/>
  <c r="E29" i="20" l="1"/>
  <c r="F33" i="19"/>
  <c r="E32" i="20" s="1"/>
  <c r="F31" i="19"/>
  <c r="E26" i="20" s="1"/>
  <c r="C22" i="20"/>
  <c r="C18" i="20"/>
  <c r="C14" i="20"/>
</calcChain>
</file>

<file path=xl/sharedStrings.xml><?xml version="1.0" encoding="utf-8"?>
<sst xmlns="http://schemas.openxmlformats.org/spreadsheetml/2006/main" count="311" uniqueCount="154">
  <si>
    <t>Damen</t>
  </si>
  <si>
    <t>Schnitt:</t>
  </si>
  <si>
    <t>Kegel</t>
  </si>
  <si>
    <t>Alle</t>
  </si>
  <si>
    <t>Spieler/Innen</t>
  </si>
  <si>
    <t>Schnitt</t>
  </si>
  <si>
    <t>Herren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</si>
  <si>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</si>
  <si>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</si>
  <si>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</si>
  <si>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</si>
  <si>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</si>
  <si>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</si>
  <si>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</si>
  <si>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</si>
  <si>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</si>
  <si>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</si>
  <si>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</si>
  <si>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</si>
  <si>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</si>
  <si>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</si>
  <si>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</si>
  <si>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</si>
  <si>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</si>
  <si>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</si>
  <si>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</si>
  <si>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</si>
  <si>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</si>
  <si>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</si>
  <si>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</si>
  <si>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</si>
  <si>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</si>
  <si>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</si>
  <si>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</si>
  <si>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</si>
  <si>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</si>
  <si>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</si>
  <si>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</si>
  <si>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</si>
  <si>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</si>
  <si>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</si>
  <si>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davon die Damenmannschaften</t>
  </si>
  <si>
    <t>davon die Herrenmannschaften</t>
  </si>
  <si>
    <t>davon in Damenmannschaften</t>
  </si>
  <si>
    <t>davon in Herrenmannschaften</t>
  </si>
  <si>
    <t>Durchschnittsergebnis aller Spielerinnen und Spieler</t>
  </si>
  <si>
    <t xml:space="preserve">EINSÄTZE alle </t>
  </si>
  <si>
    <t>davon Damen</t>
  </si>
  <si>
    <t>davon Herren</t>
  </si>
  <si>
    <t>1 x strafverifiziert</t>
  </si>
  <si>
    <t>= 1 x strafverifiziert</t>
  </si>
  <si>
    <t>Gesamt - Holz der Ligen und Schnitt</t>
  </si>
  <si>
    <t>GESAMTKEGEL der LIGEN</t>
  </si>
  <si>
    <t>Ligen</t>
  </si>
  <si>
    <r>
      <rPr>
        <b/>
        <sz val="14"/>
        <color rgb="FFFF0000"/>
        <rFont val="Arial"/>
        <family val="2"/>
      </rPr>
      <t>DAMEN</t>
    </r>
    <r>
      <rPr>
        <b/>
        <sz val="14"/>
        <rFont val="Arial"/>
        <family val="2"/>
      </rPr>
      <t xml:space="preserve"> die in Herren-Ligen eingesetzt wurden, zählen bei den Herren </t>
    </r>
  </si>
  <si>
    <t>LLD</t>
  </si>
  <si>
    <t>1. LLH</t>
  </si>
  <si>
    <t>2. LLH</t>
  </si>
  <si>
    <t>3. LLH</t>
  </si>
  <si>
    <t>4. LLH</t>
  </si>
  <si>
    <t>= 2 x strafverifiziert</t>
  </si>
  <si>
    <t>1.LLH</t>
  </si>
  <si>
    <t>GESAMTKEGELder SKLV-Wien Meisterschaft 2016-2017</t>
  </si>
  <si>
    <t>2.LLH</t>
  </si>
  <si>
    <t>3.LLH</t>
  </si>
  <si>
    <t>4.LLH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</si>
  <si>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</si>
  <si>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</si>
  <si>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</si>
  <si>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</si>
  <si>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</si>
  <si>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</si>
  <si>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</si>
  <si>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</si>
  <si>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</si>
  <si>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</si>
  <si>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</si>
  <si>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</si>
  <si>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2 x strafverifiziert</t>
  </si>
  <si>
    <t>ASKO-Gelb</t>
  </si>
  <si>
    <t>ASKÖ-Rot</t>
  </si>
  <si>
    <t>SPG-SK-Allianz/KSK-Helios</t>
  </si>
  <si>
    <t>Polizei-SV-Wien II</t>
  </si>
  <si>
    <t>KSV-Wien IV</t>
  </si>
  <si>
    <t>SK-GÖC IV</t>
  </si>
  <si>
    <t>KSK-Patria 1934</t>
  </si>
  <si>
    <t>SPG-SKH-Post-SV 1036 III</t>
  </si>
  <si>
    <t>KSV-International II</t>
  </si>
  <si>
    <t>KSK-Post 1050/Wieden II</t>
  </si>
  <si>
    <t>SK-GÖC III</t>
  </si>
  <si>
    <t>KSV-Wiener-Linien IV</t>
  </si>
  <si>
    <t>ASKÖ-KSK-Herz-Armaturen</t>
  </si>
  <si>
    <t>KSK-Post 1050/Wieden III</t>
  </si>
  <si>
    <t>SPG-SKH-Post-SV 1036 II</t>
  </si>
  <si>
    <t>KSV-Wiener-Linien</t>
  </si>
  <si>
    <t>BBSV-Wien II</t>
  </si>
  <si>
    <t>Polizei-SV-Wien</t>
  </si>
  <si>
    <t>SK-GÖC II</t>
  </si>
  <si>
    <t>SW-Westbahn-Wien</t>
  </si>
  <si>
    <t>KSV-Wien III</t>
  </si>
  <si>
    <t>KSK-Blau-Gelb</t>
  </si>
  <si>
    <t>Statistik der SKLV-Wien 2016-2017</t>
  </si>
  <si>
    <t>KSK-Generali</t>
  </si>
  <si>
    <t>HSV-SKG-Wien</t>
  </si>
  <si>
    <t>SPG-Hernals/Schindler I</t>
  </si>
  <si>
    <t>SW-Westbahn-Wien I</t>
  </si>
  <si>
    <t>KSK-Post-R.S. I</t>
  </si>
  <si>
    <t>SPG-Post-Floridsd./Stammersd. II</t>
  </si>
  <si>
    <t>KSV-Wiener-Netze 1/II</t>
  </si>
  <si>
    <t>KSV-Wiener-Netze 2</t>
  </si>
  <si>
    <t>KSK-Post-Nord</t>
  </si>
  <si>
    <t>SPG-ASKÖ-XI/Bäder II</t>
  </si>
  <si>
    <t>ASKÖ</t>
  </si>
  <si>
    <t>ASKÖ-GELB</t>
  </si>
  <si>
    <t>ASKÖ-ROT</t>
  </si>
  <si>
    <t>Polizei-SV-Wien I</t>
  </si>
  <si>
    <t>ESV-Brunn/Gebirge I</t>
  </si>
  <si>
    <t>SPG-Post-Flo./Stamm. I</t>
  </si>
  <si>
    <t>KSV-Wiener-Linien II</t>
  </si>
  <si>
    <t>KSV-International I</t>
  </si>
  <si>
    <t>KSV-Wiener-Netze 1/I</t>
  </si>
  <si>
    <t>SK-GÖC I</t>
  </si>
  <si>
    <t>KSK-Post 1050/Wieden I</t>
  </si>
  <si>
    <t>SPG-ASKÖ-XI/Bäder I</t>
  </si>
  <si>
    <t>KSV-Wiener-Linien III</t>
  </si>
  <si>
    <t>SPG-Hernals/Schindler II</t>
  </si>
  <si>
    <t>ESV-Brunn/Gebirge II</t>
  </si>
  <si>
    <t>SW-Wesrbahn-Wien II</t>
  </si>
  <si>
    <t>SPG-Post-Floridsd./Stammersd. III</t>
  </si>
  <si>
    <t>KSV-Siemens 1</t>
  </si>
  <si>
    <t>KSK-Post-R.S. II</t>
  </si>
  <si>
    <t>KSV-Wien V</t>
  </si>
  <si>
    <t>KSK-ASKÖ-XI/SV-Bäder III</t>
  </si>
  <si>
    <t>KSK-Meidling</t>
  </si>
  <si>
    <t>BBSV-Wien A</t>
  </si>
  <si>
    <t>KSK-Grüner-Wohnen A</t>
  </si>
  <si>
    <t>KSV-Wiener-Linien A</t>
  </si>
  <si>
    <t>SPG-ASKÖ_XI/SV-Bäder</t>
  </si>
  <si>
    <t>SK-GÖC A</t>
  </si>
  <si>
    <t>KSV-Wiener-Netze 1 A</t>
  </si>
  <si>
    <t>KSV-Wiener-Netze 2 A</t>
  </si>
  <si>
    <t>KSV-Wien A</t>
  </si>
  <si>
    <t>BBSV-Wien B</t>
  </si>
  <si>
    <t>SPG-Post-Flo,/Stammersdorf</t>
  </si>
  <si>
    <t>KSV-Wien B</t>
  </si>
  <si>
    <t>KSV-Wiener-Netze 1 B</t>
  </si>
  <si>
    <t>KSK-ASKÖ-Herz-Arm./Patria 1934</t>
  </si>
  <si>
    <t>SK-GÖC B</t>
  </si>
  <si>
    <t>KSV-Wiener-Netze 2 B</t>
  </si>
  <si>
    <t>KSK-Grüner-Wohnen B</t>
  </si>
  <si>
    <t>ESV-Brunn/Gebirge</t>
  </si>
  <si>
    <t>KSV-Wiener-Linien B</t>
  </si>
  <si>
    <t>Statistik SKLV- Wien LIGEN und Klassen 2016-2017</t>
  </si>
  <si>
    <t>Gesamtschnitte der SKLV-Wien -  Mannschaften 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</si>
</sst>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17DE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20"/>
      <color rgb="FF0000FF"/>
      <name val="Arial"/>
      <family val="2"/>
    </font>
    <font>
      <sz val="20"/>
      <color rgb="FF0000FF"/>
      <name val="Arial"/>
      <family val="2"/>
    </font>
    <font>
      <b/>
      <sz val="20"/>
      <color indexed="9"/>
      <name val="Arial"/>
      <family val="2"/>
    </font>
    <font>
      <b/>
      <sz val="20"/>
      <color rgb="FFFF0000"/>
      <name val="Arial"/>
      <family val="2"/>
    </font>
    <font>
      <sz val="20"/>
      <color indexed="9"/>
      <name val="Arial"/>
      <family val="2"/>
    </font>
    <font>
      <b/>
      <sz val="10"/>
      <color rgb="FF0070C0"/>
      <name val="Arial"/>
      <family val="2"/>
    </font>
    <font>
      <b/>
      <sz val="14"/>
      <color indexed="10"/>
      <name val="Arial"/>
      <family val="2"/>
    </font>
    <font>
      <b/>
      <sz val="10"/>
      <color rgb="FFFFC000"/>
      <name val="Arial"/>
      <family val="2"/>
    </font>
    <font>
      <b/>
      <sz val="14"/>
      <color rgb="FFFF0000"/>
      <name val="Arial"/>
      <family val="2"/>
    </font>
    <font>
      <b/>
      <sz val="8"/>
      <color rgb="FF0070C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rgb="FFDCAE0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C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4"/>
      </left>
      <right/>
      <top style="double">
        <color indexed="14"/>
      </top>
      <bottom/>
      <diagonal/>
    </border>
    <border>
      <left/>
      <right/>
      <top style="double">
        <color indexed="14"/>
      </top>
      <bottom/>
      <diagonal/>
    </border>
    <border>
      <left/>
      <right style="double">
        <color indexed="14"/>
      </right>
      <top style="double">
        <color indexed="14"/>
      </top>
      <bottom/>
      <diagonal/>
    </border>
    <border>
      <left style="double">
        <color indexed="14"/>
      </left>
      <right/>
      <top/>
      <bottom style="double">
        <color indexed="14"/>
      </bottom>
      <diagonal/>
    </border>
    <border>
      <left/>
      <right/>
      <top/>
      <bottom style="double">
        <color indexed="14"/>
      </bottom>
      <diagonal/>
    </border>
    <border>
      <left/>
      <right style="double">
        <color indexed="14"/>
      </right>
      <top/>
      <bottom style="double">
        <color indexed="1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" fontId="0" fillId="0" borderId="0" xfId="0" applyNumberFormat="1"/>
    <xf numFmtId="3" fontId="16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/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2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3" fontId="41" fillId="0" borderId="0" xfId="0" applyNumberFormat="1" applyFont="1" applyAlignment="1">
      <alignment horizontal="center" vertical="center"/>
    </xf>
    <xf numFmtId="0" fontId="34" fillId="0" borderId="0" xfId="0" applyFont="1"/>
    <xf numFmtId="3" fontId="43" fillId="0" borderId="0" xfId="0" applyNumberFormat="1" applyFont="1" applyAlignment="1">
      <alignment horizontal="center" vertical="center"/>
    </xf>
    <xf numFmtId="1" fontId="34" fillId="0" borderId="0" xfId="0" applyNumberFormat="1" applyFont="1"/>
    <xf numFmtId="0" fontId="11" fillId="0" borderId="42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quotePrefix="1" applyBorder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quotePrefix="1" applyNumberForma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left" vertical="center"/>
    </xf>
    <xf numFmtId="164" fontId="20" fillId="0" borderId="41" xfId="0" applyNumberFormat="1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8" fillId="5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1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20" fillId="0" borderId="40" xfId="0" applyFont="1" applyFill="1" applyBorder="1" applyAlignment="1">
      <alignment horizontal="left" vertical="center"/>
    </xf>
    <xf numFmtId="164" fontId="20" fillId="0" borderId="42" xfId="0" applyNumberFormat="1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6" borderId="0" xfId="0" applyFont="1" applyFill="1" applyAlignment="1">
      <alignment horizontal="right" vertical="center"/>
    </xf>
    <xf numFmtId="0" fontId="1" fillId="6" borderId="0" xfId="0" applyFont="1" applyFill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3" fontId="9" fillId="0" borderId="63" xfId="0" applyNumberFormat="1" applyFont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46" fillId="3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4" fillId="3" borderId="52" xfId="0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quotePrefix="1" applyBorder="1" applyAlignment="1">
      <alignment horizontal="right" vertical="center"/>
    </xf>
    <xf numFmtId="164" fontId="1" fillId="0" borderId="4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6" xfId="0" quotePrefix="1" applyBorder="1" applyAlignment="1">
      <alignment horizontal="right" vertical="center"/>
    </xf>
    <xf numFmtId="0" fontId="1" fillId="0" borderId="47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9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2" xfId="0" quotePrefix="1" applyNumberFormat="1" applyBorder="1" applyAlignment="1">
      <alignment horizontal="right" vertical="center"/>
    </xf>
    <xf numFmtId="0" fontId="0" fillId="0" borderId="46" xfId="0" quotePrefix="1" applyNumberFormat="1" applyBorder="1" applyAlignment="1">
      <alignment horizontal="right" vertical="center"/>
    </xf>
    <xf numFmtId="0" fontId="18" fillId="0" borderId="47" xfId="0" applyFont="1" applyFill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0" fillId="0" borderId="67" xfId="0" quotePrefix="1" applyNumberFormat="1" applyBorder="1" applyAlignment="1">
      <alignment horizontal="right" vertical="center"/>
    </xf>
    <xf numFmtId="164" fontId="1" fillId="0" borderId="68" xfId="0" applyNumberFormat="1" applyFont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7" fillId="7" borderId="2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6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60" fillId="0" borderId="61" xfId="0" applyFont="1" applyBorder="1" applyAlignment="1">
      <alignment horizontal="center" vertical="center"/>
    </xf>
    <xf numFmtId="0" fontId="56" fillId="2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47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0" fillId="6" borderId="70" xfId="0" applyFill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4" fillId="2" borderId="42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7" fillId="0" borderId="21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3" fontId="39" fillId="0" borderId="27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164" fontId="42" fillId="0" borderId="34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164" fontId="39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58" fillId="0" borderId="52" xfId="0" applyFont="1" applyBorder="1" applyAlignment="1">
      <alignment horizontal="center" vertical="center"/>
    </xf>
    <xf numFmtId="0" fontId="59" fillId="0" borderId="53" xfId="0" applyFont="1" applyBorder="1" applyAlignment="1">
      <alignment vertical="center"/>
    </xf>
    <xf numFmtId="0" fontId="47" fillId="0" borderId="50" xfId="0" applyFont="1" applyBorder="1" applyAlignment="1">
      <alignment horizontal="center" vertical="center"/>
    </xf>
    <xf numFmtId="0" fontId="54" fillId="0" borderId="53" xfId="0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vertical="center"/>
    </xf>
    <xf numFmtId="0" fontId="49" fillId="0" borderId="52" xfId="0" applyFont="1" applyBorder="1" applyAlignment="1">
      <alignment horizontal="center" vertical="center"/>
    </xf>
    <xf numFmtId="0" fontId="50" fillId="0" borderId="51" xfId="0" applyFont="1" applyBorder="1" applyAlignment="1">
      <alignment vertical="center"/>
    </xf>
    <xf numFmtId="0" fontId="1" fillId="6" borderId="5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vertical="center"/>
    </xf>
    <xf numFmtId="0" fontId="51" fillId="3" borderId="52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vertical="center"/>
    </xf>
    <xf numFmtId="0" fontId="45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47" fillId="0" borderId="8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49" fillId="0" borderId="8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8" fillId="0" borderId="8" xfId="0" applyFont="1" applyBorder="1" applyAlignment="1">
      <alignment horizontal="center" vertical="center"/>
    </xf>
    <xf numFmtId="0" fontId="59" fillId="0" borderId="9" xfId="0" applyFont="1" applyBorder="1" applyAlignment="1">
      <alignment vertical="center"/>
    </xf>
  </cellXfs>
  <cellStyles count="1">
    <cellStyle name="Standard" xfId="0" builtinId="0"/>
  </cellStyles>
  <dxfs count="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99FF"/>
      <color rgb="FFDCAE06"/>
      <color rgb="FFFFCCFF"/>
      <color rgb="FFFF9900"/>
      <color rgb="FFFFCC66"/>
      <color rgb="FF0000FF"/>
      <color rgb="FF92D050"/>
      <color rgb="FFBFBFBF"/>
      <color rgb="FFCC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4"/>
  <sheetViews>
    <sheetView showGridLines="0" tabSelected="1" workbookViewId="0">
      <selection sqref="A1:I1"/>
    </sheetView>
  </sheetViews>
  <sheetFormatPr baseColWidth="10" defaultRowHeight="12.75" x14ac:dyDescent="0.2"/>
  <cols>
    <col min="1" max="2" width="11.7109375" style="4" customWidth="1"/>
    <col min="3" max="7" width="10.7109375" style="4" customWidth="1"/>
    <col min="8" max="8" width="11.7109375" style="4" customWidth="1"/>
    <col min="9" max="9" width="11.7109375" style="44" customWidth="1"/>
    <col min="10" max="11" width="11.42578125" style="4"/>
  </cols>
  <sheetData>
    <row r="1" spans="1:34" ht="26.25" x14ac:dyDescent="0.2">
      <c r="A1" s="260" t="s">
        <v>152</v>
      </c>
      <c r="B1" s="260"/>
      <c r="C1" s="260"/>
      <c r="D1" s="260"/>
      <c r="E1" s="260"/>
      <c r="F1" s="260"/>
      <c r="G1" s="260"/>
      <c r="H1" s="260"/>
      <c r="I1" s="260"/>
    </row>
    <row r="2" spans="1:34" ht="26.25" x14ac:dyDescent="0.2">
      <c r="A2" s="210"/>
      <c r="B2" s="210"/>
      <c r="C2" s="210"/>
      <c r="D2" s="210"/>
      <c r="E2" s="210"/>
      <c r="F2" s="210"/>
      <c r="G2" s="210"/>
      <c r="H2" s="210"/>
      <c r="I2" s="210"/>
    </row>
    <row r="3" spans="1:34" ht="20.25" x14ac:dyDescent="0.2">
      <c r="A3" s="3"/>
      <c r="B3" s="3"/>
      <c r="C3" s="3"/>
      <c r="D3" s="3"/>
      <c r="E3" s="3"/>
      <c r="F3" s="3"/>
      <c r="G3" s="3"/>
      <c r="H3" s="3"/>
      <c r="I3" s="15"/>
    </row>
    <row r="4" spans="1:34" ht="23.25" x14ac:dyDescent="0.2">
      <c r="A4" s="261" t="s">
        <v>51</v>
      </c>
      <c r="B4" s="262"/>
      <c r="C4" s="262"/>
      <c r="D4" s="262"/>
      <c r="E4" s="262"/>
      <c r="F4" s="262"/>
      <c r="G4" s="262"/>
      <c r="H4" s="262"/>
      <c r="I4" s="262"/>
    </row>
    <row r="5" spans="1:34" s="1" customFormat="1" x14ac:dyDescent="0.2">
      <c r="A5" s="4"/>
      <c r="B5" s="4"/>
      <c r="C5" s="4"/>
      <c r="D5" s="4"/>
      <c r="E5" s="4"/>
      <c r="F5" s="4"/>
      <c r="G5" s="4"/>
      <c r="H5" s="4"/>
      <c r="I5" s="44"/>
      <c r="J5" s="4"/>
      <c r="K5" s="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" customFormat="1" ht="13.5" thickBot="1" x14ac:dyDescent="0.25">
      <c r="A6" s="4"/>
      <c r="B6" s="4"/>
      <c r="C6" s="4"/>
      <c r="D6" s="4"/>
      <c r="E6" s="4"/>
      <c r="F6" s="4"/>
      <c r="G6" s="4"/>
      <c r="H6" s="4"/>
      <c r="I6" s="44"/>
      <c r="J6" s="4"/>
      <c r="K6" s="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1" customFormat="1" ht="15" customHeight="1" x14ac:dyDescent="0.2">
      <c r="A7" s="4"/>
      <c r="B7" s="4"/>
      <c r="C7" s="156" t="s">
        <v>55</v>
      </c>
      <c r="D7" s="159" t="s">
        <v>61</v>
      </c>
      <c r="E7" s="160" t="s">
        <v>63</v>
      </c>
      <c r="F7" s="161" t="s">
        <v>64</v>
      </c>
      <c r="G7" s="205" t="s">
        <v>65</v>
      </c>
      <c r="H7" s="4"/>
      <c r="I7" s="44"/>
      <c r="J7" s="4"/>
      <c r="K7" s="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1" customFormat="1" ht="15" customHeight="1" x14ac:dyDescent="0.2">
      <c r="A8" s="4"/>
      <c r="B8" s="4"/>
      <c r="C8" s="157">
        <f>'Statistik 16-17'!B18</f>
        <v>335081</v>
      </c>
      <c r="D8" s="162">
        <f>'Statistik 16-17'!E18</f>
        <v>825927</v>
      </c>
      <c r="E8" s="66">
        <f>'Statistik 16-17'!G18</f>
        <v>821343</v>
      </c>
      <c r="F8" s="66">
        <f>'Statistik 16-17'!I18</f>
        <v>797177</v>
      </c>
      <c r="G8" s="163">
        <f>'Statistik 16-17'!K18</f>
        <v>509545</v>
      </c>
      <c r="H8" s="4"/>
      <c r="I8" s="44"/>
      <c r="J8" s="4"/>
      <c r="K8" s="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5" customHeight="1" thickBot="1" x14ac:dyDescent="0.25">
      <c r="C9" s="158">
        <f>'Statistik 16-17'!B19</f>
        <v>470.61938202247188</v>
      </c>
      <c r="D9" s="164">
        <f>'Statistik 16-17'!E19</f>
        <v>525.39885496183206</v>
      </c>
      <c r="E9" s="165">
        <f>'Statistik 16-17'!G19</f>
        <v>522.48282442748086</v>
      </c>
      <c r="F9" s="165">
        <f>'Statistik 16-17'!I19</f>
        <v>507.11005089058523</v>
      </c>
      <c r="G9" s="166">
        <f>'Statistik 16-17'!K19</f>
        <v>482.52367424242425</v>
      </c>
    </row>
    <row r="10" spans="1:34" s="2" customFormat="1" ht="15.75" x14ac:dyDescent="0.2">
      <c r="A10" s="263"/>
      <c r="B10" s="264"/>
      <c r="C10" s="264"/>
      <c r="D10" s="264"/>
      <c r="E10" s="264"/>
      <c r="F10" s="264"/>
      <c r="G10" s="264"/>
      <c r="H10" s="264"/>
      <c r="I10" s="264"/>
      <c r="J10" s="4"/>
      <c r="K10" s="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" customFormat="1" ht="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" customFormat="1" ht="1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21" thickBot="1" x14ac:dyDescent="0.25">
      <c r="A13" s="265" t="s">
        <v>52</v>
      </c>
      <c r="B13" s="265"/>
      <c r="C13" s="265"/>
      <c r="D13" s="265"/>
      <c r="E13" s="265"/>
      <c r="F13" s="265"/>
      <c r="G13" s="265"/>
      <c r="H13" s="265"/>
      <c r="I13" s="265"/>
    </row>
    <row r="14" spans="1:34" ht="30.75" thickTop="1" x14ac:dyDescent="0.2">
      <c r="A14" s="3"/>
      <c r="B14" s="3"/>
      <c r="C14" s="266">
        <f>'Statistik 16-17'!$E$31</f>
        <v>3289073</v>
      </c>
      <c r="D14" s="267"/>
      <c r="E14" s="267"/>
      <c r="F14" s="267"/>
      <c r="G14" s="268"/>
      <c r="H14" s="3"/>
      <c r="I14" s="15"/>
    </row>
    <row r="15" spans="1:34" ht="21" thickBot="1" x14ac:dyDescent="0.25">
      <c r="C15" s="257" t="s">
        <v>2</v>
      </c>
      <c r="D15" s="258"/>
      <c r="E15" s="258"/>
      <c r="F15" s="258"/>
      <c r="G15" s="259"/>
    </row>
    <row r="16" spans="1:34" ht="21" thickTop="1" x14ac:dyDescent="0.2">
      <c r="C16" s="29"/>
      <c r="D16" s="30"/>
      <c r="E16" s="30"/>
      <c r="F16" s="30"/>
      <c r="G16" s="30"/>
    </row>
    <row r="17" spans="1:12" ht="13.5" thickBot="1" x14ac:dyDescent="0.25">
      <c r="C17" s="227" t="s">
        <v>43</v>
      </c>
      <c r="D17" s="227"/>
      <c r="E17" s="227"/>
      <c r="F17" s="227"/>
      <c r="G17" s="227"/>
    </row>
    <row r="18" spans="1:12" ht="27" thickTop="1" x14ac:dyDescent="0.2">
      <c r="C18" s="228">
        <f>'Statistik 16-17'!$E$32</f>
        <v>335081</v>
      </c>
      <c r="D18" s="229"/>
      <c r="E18" s="229"/>
      <c r="F18" s="229"/>
      <c r="G18" s="230"/>
    </row>
    <row r="19" spans="1:12" ht="21" thickBot="1" x14ac:dyDescent="0.25">
      <c r="C19" s="231" t="s">
        <v>2</v>
      </c>
      <c r="D19" s="232"/>
      <c r="E19" s="232"/>
      <c r="F19" s="232"/>
      <c r="G19" s="233"/>
    </row>
    <row r="20" spans="1:12" ht="21" thickTop="1" x14ac:dyDescent="0.2">
      <c r="C20" s="31"/>
      <c r="D20" s="32"/>
      <c r="E20" s="32"/>
      <c r="F20" s="32"/>
      <c r="G20" s="32"/>
    </row>
    <row r="21" spans="1:12" ht="13.5" thickBot="1" x14ac:dyDescent="0.25">
      <c r="C21" s="234" t="s">
        <v>44</v>
      </c>
      <c r="D21" s="234"/>
      <c r="E21" s="234"/>
      <c r="F21" s="234"/>
      <c r="G21" s="234"/>
    </row>
    <row r="22" spans="1:12" ht="27" thickTop="1" x14ac:dyDescent="0.2">
      <c r="C22" s="235">
        <f>'Statistik 16-17'!$E$33</f>
        <v>2953992</v>
      </c>
      <c r="D22" s="236"/>
      <c r="E22" s="236"/>
      <c r="F22" s="236"/>
      <c r="G22" s="237"/>
    </row>
    <row r="23" spans="1:12" ht="21" thickBot="1" x14ac:dyDescent="0.25">
      <c r="C23" s="238" t="s">
        <v>2</v>
      </c>
      <c r="D23" s="239"/>
      <c r="E23" s="239"/>
      <c r="F23" s="239"/>
      <c r="G23" s="240"/>
    </row>
    <row r="24" spans="1:12" ht="13.5" thickTop="1" x14ac:dyDescent="0.2"/>
    <row r="25" spans="1:12" ht="24" thickBot="1" x14ac:dyDescent="0.25">
      <c r="A25" s="241" t="s">
        <v>45</v>
      </c>
      <c r="B25" s="241"/>
      <c r="C25" s="241"/>
      <c r="D25" s="241"/>
      <c r="E25" s="241"/>
      <c r="F25" s="241"/>
      <c r="G25" s="241"/>
      <c r="H25" s="241"/>
      <c r="I25" s="241"/>
    </row>
    <row r="26" spans="1:12" s="69" customFormat="1" ht="27.75" thickTop="1" thickBot="1" x14ac:dyDescent="0.4">
      <c r="A26" s="67"/>
      <c r="B26" s="67"/>
      <c r="C26" s="242" t="s">
        <v>1</v>
      </c>
      <c r="D26" s="243"/>
      <c r="E26" s="248">
        <f>'Statistik 16-17'!$F$31</f>
        <v>507.25987045033929</v>
      </c>
      <c r="F26" s="243"/>
      <c r="G26" s="249"/>
      <c r="H26" s="68" t="e">
        <f>SUM(D7+E7+#REF!+#REF!+#REF!+#REF!+#REF!+#REF!+#REF!+#REF!)</f>
        <v>#VALUE!</v>
      </c>
      <c r="I26" s="67"/>
      <c r="J26" s="67"/>
      <c r="K26" s="67"/>
    </row>
    <row r="27" spans="1:12" ht="21" thickTop="1" x14ac:dyDescent="0.2">
      <c r="C27" s="33"/>
      <c r="D27" s="34"/>
      <c r="E27" s="35"/>
      <c r="F27" s="36"/>
      <c r="G27" s="37"/>
      <c r="H27" s="17"/>
      <c r="I27" s="4"/>
    </row>
    <row r="28" spans="1:12" ht="15.75" x14ac:dyDescent="0.2">
      <c r="C28" s="244" t="s">
        <v>41</v>
      </c>
      <c r="D28" s="244"/>
      <c r="E28" s="244"/>
      <c r="F28" s="244"/>
      <c r="G28" s="244"/>
      <c r="H28" s="19"/>
      <c r="I28" s="20"/>
    </row>
    <row r="29" spans="1:12" s="69" customFormat="1" ht="26.25" x14ac:dyDescent="0.35">
      <c r="A29" s="67"/>
      <c r="B29" s="67"/>
      <c r="C29" s="245" t="s">
        <v>1</v>
      </c>
      <c r="D29" s="246"/>
      <c r="E29" s="250">
        <f>'Statistik 16-17'!$F$32</f>
        <v>470.61938202247188</v>
      </c>
      <c r="F29" s="251"/>
      <c r="G29" s="252"/>
      <c r="H29" s="67"/>
      <c r="I29" s="70">
        <f>$D$38</f>
        <v>0</v>
      </c>
      <c r="J29" s="67"/>
      <c r="K29" s="67"/>
      <c r="L29" s="71"/>
    </row>
    <row r="30" spans="1:12" ht="20.25" x14ac:dyDescent="0.2">
      <c r="C30" s="38"/>
      <c r="D30" s="39"/>
      <c r="E30" s="35"/>
      <c r="F30" s="36"/>
      <c r="G30" s="37"/>
      <c r="H30" s="21"/>
      <c r="I30" s="18"/>
      <c r="L30" s="16"/>
    </row>
    <row r="31" spans="1:12" ht="15.75" x14ac:dyDescent="0.2">
      <c r="C31" s="247" t="s">
        <v>42</v>
      </c>
      <c r="D31" s="247"/>
      <c r="E31" s="247"/>
      <c r="F31" s="247"/>
      <c r="G31" s="247"/>
      <c r="H31" s="20"/>
      <c r="I31" s="20"/>
    </row>
    <row r="32" spans="1:12" s="69" customFormat="1" ht="26.25" x14ac:dyDescent="0.35">
      <c r="A32" s="67"/>
      <c r="B32" s="67"/>
      <c r="C32" s="225" t="s">
        <v>1</v>
      </c>
      <c r="D32" s="226"/>
      <c r="E32" s="253">
        <f>'Statistik 16-17'!$F$33</f>
        <v>511.7796257796258</v>
      </c>
      <c r="F32" s="254"/>
      <c r="G32" s="255"/>
      <c r="H32" s="67"/>
      <c r="I32" s="70">
        <f>$I$38</f>
        <v>0</v>
      </c>
      <c r="J32" s="67"/>
      <c r="K32" s="67"/>
    </row>
    <row r="33" spans="1:9" x14ac:dyDescent="0.2">
      <c r="D33" s="10"/>
      <c r="G33" s="10"/>
    </row>
    <row r="34" spans="1:9" x14ac:dyDescent="0.2">
      <c r="I34" s="4"/>
    </row>
    <row r="35" spans="1:9" x14ac:dyDescent="0.2">
      <c r="I35" s="4"/>
    </row>
    <row r="36" spans="1:9" ht="20.25" customHeight="1" x14ac:dyDescent="0.2">
      <c r="A36" s="256" t="s">
        <v>54</v>
      </c>
      <c r="B36" s="256"/>
      <c r="C36" s="256"/>
      <c r="D36" s="256"/>
      <c r="E36" s="256"/>
      <c r="F36" s="256"/>
      <c r="G36" s="256"/>
      <c r="H36" s="256"/>
      <c r="I36" s="256"/>
    </row>
    <row r="37" spans="1:9" ht="20.25" customHeight="1" x14ac:dyDescent="0.2">
      <c r="I37" s="4"/>
    </row>
    <row r="38" spans="1:9" x14ac:dyDescent="0.2">
      <c r="I38" s="4"/>
    </row>
    <row r="39" spans="1:9" x14ac:dyDescent="0.2">
      <c r="I39" s="4"/>
    </row>
    <row r="43" spans="1:9" x14ac:dyDescent="0.2">
      <c r="A43" s="224"/>
      <c r="B43" s="224"/>
      <c r="C43" s="224"/>
      <c r="D43" s="224"/>
      <c r="E43" s="224"/>
      <c r="F43" s="224"/>
      <c r="G43" s="224"/>
      <c r="H43" s="224"/>
      <c r="I43" s="224"/>
    </row>
    <row r="44" spans="1:9" x14ac:dyDescent="0.2">
      <c r="A44" s="49"/>
      <c r="B44" s="50"/>
      <c r="C44" s="51"/>
      <c r="D44" s="50"/>
      <c r="E44" s="50"/>
      <c r="F44" s="50"/>
      <c r="G44" s="5"/>
      <c r="H44" s="5"/>
      <c r="I44" s="5"/>
    </row>
  </sheetData>
  <mergeCells count="23">
    <mergeCell ref="A36:I36"/>
    <mergeCell ref="C15:G15"/>
    <mergeCell ref="A1:I1"/>
    <mergeCell ref="A4:I4"/>
    <mergeCell ref="A10:I10"/>
    <mergeCell ref="A13:I13"/>
    <mergeCell ref="C14:G14"/>
    <mergeCell ref="A43:I43"/>
    <mergeCell ref="C32:D32"/>
    <mergeCell ref="C17:G17"/>
    <mergeCell ref="C18:G18"/>
    <mergeCell ref="C19:G19"/>
    <mergeCell ref="C21:G21"/>
    <mergeCell ref="C22:G22"/>
    <mergeCell ref="C23:G23"/>
    <mergeCell ref="A25:I25"/>
    <mergeCell ref="C26:D26"/>
    <mergeCell ref="C28:G28"/>
    <mergeCell ref="C29:D29"/>
    <mergeCell ref="C31:G31"/>
    <mergeCell ref="E26:G26"/>
    <mergeCell ref="E29:G29"/>
    <mergeCell ref="E32:G32"/>
  </mergeCells>
  <conditionalFormatting sqref="H30 C9:G9">
    <cfRule type="cellIs" dxfId="8" priority="1" stopIfTrue="1" operator="between">
      <formula>480</formula>
      <formula>539.99</formula>
    </cfRule>
    <cfRule type="cellIs" dxfId="7" priority="2" stopIfTrue="1" operator="between">
      <formula>540</formula>
      <formula>599.99</formula>
    </cfRule>
    <cfRule type="cellIs" dxfId="6" priority="3" stopIfTrue="1" operator="between">
      <formula>600</formula>
      <formula>800</formula>
    </cfRule>
  </conditionalFormatting>
  <pageMargins left="0.19685039370078741" right="0.19685039370078741" top="0.59055118110236227" bottom="0.59055118110236227" header="0" footer="0"/>
  <pageSetup paperSize="9" orientation="portrait" horizontalDpi="4294967294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8"/>
  <sheetViews>
    <sheetView showGridLines="0" zoomScale="70" zoomScaleNormal="70" workbookViewId="0"/>
  </sheetViews>
  <sheetFormatPr baseColWidth="10" defaultRowHeight="12.75" x14ac:dyDescent="0.2"/>
  <cols>
    <col min="1" max="1" width="25.7109375" style="4" customWidth="1"/>
    <col min="2" max="3" width="10.7109375" style="44" customWidth="1"/>
    <col min="4" max="4" width="25.7109375" style="4" customWidth="1"/>
    <col min="5" max="5" width="10.7109375" style="44" customWidth="1"/>
    <col min="6" max="6" width="25.7109375" style="44" customWidth="1"/>
    <col min="7" max="7" width="10.7109375" style="44" customWidth="1"/>
    <col min="8" max="8" width="25.7109375" style="44" customWidth="1"/>
    <col min="9" max="9" width="10.7109375" style="44" customWidth="1"/>
    <col min="10" max="10" width="25.7109375" style="44" customWidth="1"/>
    <col min="11" max="11" width="10.7109375" style="44" customWidth="1"/>
    <col min="12" max="12" width="15.7109375" style="44" customWidth="1"/>
    <col min="13" max="13" width="10.7109375" style="44" customWidth="1"/>
    <col min="14" max="14" width="7.7109375" style="44" customWidth="1"/>
    <col min="15" max="15" width="9.7109375" style="44" customWidth="1"/>
    <col min="16" max="16" width="7.7109375" style="44" customWidth="1"/>
    <col min="17" max="17" width="9.7109375" style="44" customWidth="1"/>
    <col min="18" max="18" width="5.7109375" style="44" customWidth="1"/>
    <col min="19" max="19" width="10.7109375" style="44" customWidth="1"/>
  </cols>
  <sheetData>
    <row r="1" spans="1:19" ht="30" customHeight="1" thickBot="1" x14ac:dyDescent="0.25">
      <c r="A1" s="153" t="s">
        <v>101</v>
      </c>
      <c r="B1" s="10"/>
      <c r="C1" s="10"/>
      <c r="D1" s="10"/>
      <c r="E1" s="79"/>
      <c r="F1" s="79"/>
      <c r="G1" s="10"/>
      <c r="H1" s="10"/>
      <c r="I1" s="10"/>
      <c r="J1" s="10"/>
      <c r="K1" s="79"/>
      <c r="L1" s="10"/>
      <c r="M1" s="10"/>
      <c r="N1" s="10"/>
      <c r="O1" s="10"/>
      <c r="P1" s="10"/>
      <c r="Q1" s="10"/>
    </row>
    <row r="2" spans="1:19" s="1" customFormat="1" ht="20.100000000000001" customHeight="1" x14ac:dyDescent="0.2">
      <c r="A2" s="271" t="s">
        <v>55</v>
      </c>
      <c r="B2" s="272"/>
      <c r="C2" s="4"/>
      <c r="D2" s="275" t="s">
        <v>56</v>
      </c>
      <c r="E2" s="276"/>
      <c r="F2" s="277" t="s">
        <v>57</v>
      </c>
      <c r="G2" s="278"/>
      <c r="H2" s="279" t="s">
        <v>58</v>
      </c>
      <c r="I2" s="280"/>
      <c r="J2" s="273" t="s">
        <v>59</v>
      </c>
      <c r="K2" s="274"/>
      <c r="L2" s="9"/>
      <c r="M2" s="9"/>
      <c r="N2" s="9"/>
      <c r="O2" s="9"/>
      <c r="P2" s="9"/>
      <c r="Q2" s="9"/>
      <c r="R2" s="4"/>
      <c r="S2" s="4"/>
    </row>
    <row r="3" spans="1:19" ht="20.100000000000001" customHeight="1" x14ac:dyDescent="0.2">
      <c r="A3" s="90" t="s">
        <v>93</v>
      </c>
      <c r="B3" s="136">
        <v>36180</v>
      </c>
      <c r="C3" s="4"/>
      <c r="D3" s="97" t="s">
        <v>115</v>
      </c>
      <c r="E3" s="92">
        <v>69886</v>
      </c>
      <c r="F3" s="93" t="s">
        <v>99</v>
      </c>
      <c r="G3" s="94">
        <v>71963</v>
      </c>
      <c r="H3" s="95" t="s">
        <v>81</v>
      </c>
      <c r="I3" s="94">
        <v>69350</v>
      </c>
      <c r="J3" s="91" t="s">
        <v>125</v>
      </c>
      <c r="K3" s="96">
        <v>52294</v>
      </c>
      <c r="L3" s="9"/>
      <c r="M3" s="9"/>
      <c r="N3" s="9"/>
      <c r="O3"/>
      <c r="P3"/>
      <c r="Q3"/>
      <c r="R3" s="4"/>
      <c r="S3" s="4"/>
    </row>
    <row r="4" spans="1:19" ht="20.100000000000001" customHeight="1" x14ac:dyDescent="0.2">
      <c r="A4" s="90" t="s">
        <v>94</v>
      </c>
      <c r="B4" s="137">
        <v>35565</v>
      </c>
      <c r="C4" s="4"/>
      <c r="D4" s="97" t="s">
        <v>116</v>
      </c>
      <c r="E4" s="92">
        <v>70056</v>
      </c>
      <c r="F4" s="93" t="s">
        <v>102</v>
      </c>
      <c r="G4" s="94">
        <v>70050</v>
      </c>
      <c r="H4" s="91" t="s">
        <v>82</v>
      </c>
      <c r="I4" s="94">
        <v>67279</v>
      </c>
      <c r="J4" s="91" t="s">
        <v>126</v>
      </c>
      <c r="K4" s="96">
        <v>52664</v>
      </c>
      <c r="L4" s="9"/>
      <c r="M4" s="9"/>
      <c r="N4" s="9"/>
      <c r="O4"/>
      <c r="P4"/>
      <c r="Q4"/>
      <c r="R4" s="4"/>
      <c r="S4" s="4"/>
    </row>
    <row r="5" spans="1:19" ht="20.100000000000001" customHeight="1" x14ac:dyDescent="0.2">
      <c r="A5" s="97" t="s">
        <v>95</v>
      </c>
      <c r="B5" s="137">
        <v>36667</v>
      </c>
      <c r="C5" s="4"/>
      <c r="D5" s="80" t="s">
        <v>117</v>
      </c>
      <c r="E5" s="92">
        <v>70579</v>
      </c>
      <c r="F5" s="80" t="s">
        <v>103</v>
      </c>
      <c r="G5" s="94">
        <v>69396</v>
      </c>
      <c r="H5" s="64" t="s">
        <v>83</v>
      </c>
      <c r="I5" s="94">
        <v>68346</v>
      </c>
      <c r="J5" s="64" t="s">
        <v>127</v>
      </c>
      <c r="K5" s="96">
        <v>53620</v>
      </c>
      <c r="L5" s="9"/>
      <c r="M5" s="9"/>
      <c r="N5" s="42"/>
      <c r="O5"/>
      <c r="P5"/>
      <c r="Q5"/>
      <c r="R5" s="4"/>
      <c r="S5" s="4"/>
    </row>
    <row r="6" spans="1:19" ht="20.100000000000001" customHeight="1" x14ac:dyDescent="0.2">
      <c r="A6" s="97" t="s">
        <v>96</v>
      </c>
      <c r="B6" s="137">
        <v>33692</v>
      </c>
      <c r="C6" s="4"/>
      <c r="D6" s="97" t="s">
        <v>93</v>
      </c>
      <c r="E6" s="92">
        <v>70327</v>
      </c>
      <c r="F6" s="220" t="s">
        <v>104</v>
      </c>
      <c r="G6" s="94">
        <v>65451</v>
      </c>
      <c r="H6" s="64" t="s">
        <v>84</v>
      </c>
      <c r="I6" s="94">
        <v>67534</v>
      </c>
      <c r="J6" s="64" t="s">
        <v>100</v>
      </c>
      <c r="K6" s="96">
        <v>52685</v>
      </c>
      <c r="L6" s="9"/>
      <c r="M6" s="9"/>
      <c r="N6" s="42"/>
      <c r="O6"/>
      <c r="P6"/>
      <c r="Q6"/>
      <c r="R6" s="4"/>
      <c r="S6" s="4"/>
    </row>
    <row r="7" spans="1:19" ht="20.100000000000001" customHeight="1" x14ac:dyDescent="0.2">
      <c r="A7" s="97" t="s">
        <v>97</v>
      </c>
      <c r="B7" s="137">
        <v>34572</v>
      </c>
      <c r="C7" s="4"/>
      <c r="D7" s="218" t="s">
        <v>118</v>
      </c>
      <c r="E7" s="92">
        <v>66517</v>
      </c>
      <c r="F7" s="220" t="s">
        <v>95</v>
      </c>
      <c r="G7" s="94">
        <v>66262</v>
      </c>
      <c r="H7" s="152" t="s">
        <v>85</v>
      </c>
      <c r="I7" s="98">
        <v>63424</v>
      </c>
      <c r="J7" s="152" t="s">
        <v>128</v>
      </c>
      <c r="K7" s="96">
        <v>50325</v>
      </c>
      <c r="L7" s="9"/>
      <c r="M7" s="9"/>
      <c r="N7" s="42"/>
      <c r="O7"/>
      <c r="P7"/>
      <c r="Q7"/>
      <c r="R7" s="4"/>
      <c r="S7" s="4"/>
    </row>
    <row r="8" spans="1:19" ht="20.100000000000001" customHeight="1" x14ac:dyDescent="0.2">
      <c r="A8" s="97" t="s">
        <v>98</v>
      </c>
      <c r="B8" s="137">
        <v>33691</v>
      </c>
      <c r="C8" s="4"/>
      <c r="D8" s="97" t="s">
        <v>119</v>
      </c>
      <c r="E8" s="92">
        <v>68997</v>
      </c>
      <c r="F8" s="80" t="s">
        <v>105</v>
      </c>
      <c r="G8" s="94">
        <v>69709</v>
      </c>
      <c r="H8" s="64" t="s">
        <v>86</v>
      </c>
      <c r="I8" s="94">
        <v>67221</v>
      </c>
      <c r="J8" s="197" t="s">
        <v>129</v>
      </c>
      <c r="K8" s="96">
        <v>46995</v>
      </c>
      <c r="L8" s="9"/>
      <c r="M8" s="9"/>
      <c r="N8" s="42"/>
      <c r="O8"/>
      <c r="P8"/>
      <c r="Q8"/>
      <c r="R8" s="4"/>
      <c r="S8" s="4"/>
    </row>
    <row r="9" spans="1:19" ht="20.100000000000001" customHeight="1" x14ac:dyDescent="0.2">
      <c r="A9" s="97" t="s">
        <v>99</v>
      </c>
      <c r="B9" s="137">
        <v>33406</v>
      </c>
      <c r="C9" s="4"/>
      <c r="D9" s="97" t="s">
        <v>120</v>
      </c>
      <c r="E9" s="92">
        <v>69463</v>
      </c>
      <c r="F9" s="80" t="s">
        <v>106</v>
      </c>
      <c r="G9" s="94">
        <v>68978</v>
      </c>
      <c r="H9" s="64" t="s">
        <v>87</v>
      </c>
      <c r="I9" s="98">
        <v>65857</v>
      </c>
      <c r="J9" s="64" t="s">
        <v>130</v>
      </c>
      <c r="K9" s="96">
        <v>51903</v>
      </c>
      <c r="L9" s="9"/>
      <c r="M9" s="9"/>
      <c r="N9" s="42"/>
      <c r="O9"/>
      <c r="P9"/>
      <c r="Q9"/>
      <c r="R9" s="4"/>
      <c r="S9" s="4"/>
    </row>
    <row r="10" spans="1:19" ht="20.100000000000001" customHeight="1" x14ac:dyDescent="0.2">
      <c r="A10" s="218" t="s">
        <v>100</v>
      </c>
      <c r="B10" s="137">
        <v>31090</v>
      </c>
      <c r="C10" s="4"/>
      <c r="D10" s="97" t="s">
        <v>121</v>
      </c>
      <c r="E10" s="92">
        <v>70371</v>
      </c>
      <c r="F10" s="80" t="s">
        <v>107</v>
      </c>
      <c r="G10" s="94">
        <v>68564</v>
      </c>
      <c r="H10" s="152" t="s">
        <v>88</v>
      </c>
      <c r="I10" s="98">
        <v>64340</v>
      </c>
      <c r="J10" s="152" t="s">
        <v>131</v>
      </c>
      <c r="K10" s="96">
        <v>49588</v>
      </c>
      <c r="L10" s="9"/>
      <c r="M10" s="9"/>
      <c r="N10" s="42"/>
      <c r="O10"/>
      <c r="P10"/>
      <c r="Q10"/>
      <c r="R10" s="4"/>
      <c r="S10" s="4"/>
    </row>
    <row r="11" spans="1:19" ht="20.100000000000001" customHeight="1" x14ac:dyDescent="0.2">
      <c r="A11" s="218" t="s">
        <v>89</v>
      </c>
      <c r="B11" s="138">
        <v>30420</v>
      </c>
      <c r="C11" s="4"/>
      <c r="D11" s="97" t="s">
        <v>122</v>
      </c>
      <c r="E11" s="92">
        <v>69136</v>
      </c>
      <c r="F11" s="80" t="s">
        <v>108</v>
      </c>
      <c r="G11" s="94">
        <v>68167</v>
      </c>
      <c r="H11" s="64" t="s">
        <v>89</v>
      </c>
      <c r="I11" s="98">
        <v>65651</v>
      </c>
      <c r="J11" s="64" t="s">
        <v>132</v>
      </c>
      <c r="K11" s="96">
        <v>51047</v>
      </c>
      <c r="L11" s="9"/>
      <c r="M11" s="9"/>
      <c r="N11" s="42"/>
      <c r="O11"/>
      <c r="P11"/>
      <c r="Q11"/>
      <c r="R11" s="4"/>
      <c r="S11" s="4"/>
    </row>
    <row r="12" spans="1:19" ht="20.100000000000001" customHeight="1" x14ac:dyDescent="0.2">
      <c r="A12" s="97" t="s">
        <v>86</v>
      </c>
      <c r="B12" s="136">
        <v>29798</v>
      </c>
      <c r="C12" s="4"/>
      <c r="D12" s="97" t="s">
        <v>123</v>
      </c>
      <c r="E12" s="92">
        <v>67896</v>
      </c>
      <c r="F12" s="80" t="s">
        <v>109</v>
      </c>
      <c r="G12" s="94">
        <v>67819</v>
      </c>
      <c r="H12" s="64" t="s">
        <v>90</v>
      </c>
      <c r="I12" s="98">
        <v>66719</v>
      </c>
      <c r="J12" s="64" t="s">
        <v>133</v>
      </c>
      <c r="K12" s="96">
        <v>48424</v>
      </c>
      <c r="L12" s="9"/>
      <c r="M12" s="9"/>
      <c r="N12" s="42"/>
      <c r="O12"/>
      <c r="P12"/>
      <c r="Q12"/>
      <c r="R12" s="4"/>
      <c r="S12" s="4"/>
    </row>
    <row r="13" spans="1:19" ht="20.100000000000001" customHeight="1" x14ac:dyDescent="0.2">
      <c r="A13" s="99"/>
      <c r="B13" s="136"/>
      <c r="C13" s="4"/>
      <c r="D13" s="219" t="s">
        <v>97</v>
      </c>
      <c r="E13" s="92">
        <v>65489</v>
      </c>
      <c r="F13" s="196" t="s">
        <v>110</v>
      </c>
      <c r="G13" s="94">
        <v>68246</v>
      </c>
      <c r="H13" s="64" t="s">
        <v>91</v>
      </c>
      <c r="I13" s="98">
        <v>65333</v>
      </c>
      <c r="J13" s="64"/>
      <c r="K13" s="96"/>
      <c r="L13" s="9"/>
      <c r="M13" s="9"/>
      <c r="N13" s="42"/>
      <c r="O13"/>
      <c r="P13"/>
      <c r="Q13"/>
      <c r="R13" s="4"/>
      <c r="S13" s="4"/>
    </row>
    <row r="14" spans="1:19" ht="20.100000000000001" customHeight="1" x14ac:dyDescent="0.2">
      <c r="A14" s="99"/>
      <c r="B14" s="136"/>
      <c r="C14" s="4"/>
      <c r="D14" s="195" t="s">
        <v>124</v>
      </c>
      <c r="E14" s="92">
        <v>67210</v>
      </c>
      <c r="F14" s="196" t="s">
        <v>111</v>
      </c>
      <c r="G14" s="94">
        <v>66738</v>
      </c>
      <c r="H14" s="64" t="s">
        <v>92</v>
      </c>
      <c r="I14" s="94">
        <v>66123</v>
      </c>
      <c r="J14" s="64"/>
      <c r="K14" s="96"/>
      <c r="L14" s="9"/>
      <c r="M14" s="9"/>
      <c r="N14" s="42"/>
      <c r="O14"/>
      <c r="P14"/>
      <c r="Q14"/>
      <c r="R14" s="4"/>
      <c r="S14" s="4"/>
    </row>
    <row r="15" spans="1:19" ht="20.100000000000001" customHeight="1" x14ac:dyDescent="0.2">
      <c r="A15" s="99"/>
      <c r="B15" s="136"/>
      <c r="C15" s="4"/>
      <c r="D15" s="142"/>
      <c r="E15" s="100"/>
      <c r="F15" s="81"/>
      <c r="G15" s="13"/>
      <c r="H15" s="6"/>
      <c r="I15" s="13"/>
      <c r="J15" s="63"/>
      <c r="K15" s="82"/>
      <c r="L15" s="9"/>
      <c r="M15" s="9"/>
      <c r="N15" s="43"/>
      <c r="O15"/>
      <c r="P15"/>
      <c r="Q15"/>
      <c r="R15" s="4"/>
      <c r="S15" s="4"/>
    </row>
    <row r="16" spans="1:19" ht="20.100000000000001" customHeight="1" x14ac:dyDescent="0.2">
      <c r="A16" s="72"/>
      <c r="B16" s="139"/>
      <c r="C16" s="4"/>
      <c r="D16" s="142"/>
      <c r="E16" s="100"/>
      <c r="F16" s="83"/>
      <c r="G16" s="13"/>
      <c r="H16" s="7"/>
      <c r="I16" s="13"/>
      <c r="J16" s="7"/>
      <c r="K16" s="84"/>
      <c r="L16"/>
      <c r="M16"/>
      <c r="N16"/>
      <c r="O16"/>
      <c r="P16"/>
      <c r="Q16"/>
      <c r="R16" s="4"/>
      <c r="S16" s="4"/>
    </row>
    <row r="17" spans="1:19" ht="20.100000000000001" customHeight="1" x14ac:dyDescent="0.2">
      <c r="A17" s="73"/>
      <c r="B17" s="140"/>
      <c r="C17" s="4"/>
      <c r="D17" s="143"/>
      <c r="E17" s="74"/>
      <c r="F17" s="101"/>
      <c r="G17" s="14"/>
      <c r="H17" s="40"/>
      <c r="I17" s="14"/>
      <c r="J17" s="7"/>
      <c r="K17" s="85"/>
      <c r="L17"/>
      <c r="M17"/>
      <c r="N17"/>
      <c r="O17"/>
      <c r="P17"/>
      <c r="Q17"/>
      <c r="R17" s="4"/>
      <c r="S17" s="4"/>
    </row>
    <row r="18" spans="1:19" s="1" customFormat="1" ht="20.100000000000001" customHeight="1" x14ac:dyDescent="0.2">
      <c r="A18" s="75"/>
      <c r="B18" s="118">
        <f>SUM(B3:B17)</f>
        <v>335081</v>
      </c>
      <c r="C18" s="4"/>
      <c r="D18" s="144"/>
      <c r="E18" s="116">
        <f>SUM(E3:E17)</f>
        <v>825927</v>
      </c>
      <c r="F18" s="119"/>
      <c r="G18" s="116">
        <f>SUM(G3:G16)</f>
        <v>821343</v>
      </c>
      <c r="H18" s="117"/>
      <c r="I18" s="120">
        <f>SUM(I3:I15)</f>
        <v>797177</v>
      </c>
      <c r="J18" s="117"/>
      <c r="K18" s="118">
        <f>SUM(K3:K16)</f>
        <v>509545</v>
      </c>
      <c r="L18"/>
      <c r="M18"/>
      <c r="N18"/>
      <c r="O18"/>
      <c r="P18"/>
      <c r="Q18"/>
      <c r="R18" s="4"/>
      <c r="S18" s="4"/>
    </row>
    <row r="19" spans="1:19" s="1" customFormat="1" ht="20.100000000000001" customHeight="1" x14ac:dyDescent="0.2">
      <c r="A19" s="76"/>
      <c r="B19" s="123">
        <f>SUM(B18)/B20</f>
        <v>470.61938202247188</v>
      </c>
      <c r="C19" s="4"/>
      <c r="D19" s="145"/>
      <c r="E19" s="121">
        <f>SUM(E18)/E20</f>
        <v>525.39885496183206</v>
      </c>
      <c r="F19" s="124"/>
      <c r="G19" s="121">
        <f>SUM(G18)/G20</f>
        <v>522.48282442748086</v>
      </c>
      <c r="H19" s="122"/>
      <c r="I19" s="121">
        <f>SUM(I18)/I20</f>
        <v>507.11005089058523</v>
      </c>
      <c r="J19" s="122"/>
      <c r="K19" s="123">
        <f>SUM(K18)/K20</f>
        <v>482.52367424242425</v>
      </c>
      <c r="L19"/>
      <c r="M19"/>
      <c r="N19"/>
      <c r="O19"/>
      <c r="P19"/>
      <c r="Q19"/>
      <c r="R19" s="4"/>
      <c r="S19" s="4"/>
    </row>
    <row r="20" spans="1:19" ht="20.100000000000001" customHeight="1" thickBot="1" x14ac:dyDescent="0.25">
      <c r="A20" s="77"/>
      <c r="B20" s="141">
        <v>712</v>
      </c>
      <c r="C20" s="4"/>
      <c r="D20" s="146"/>
      <c r="E20" s="87">
        <v>1572</v>
      </c>
      <c r="F20" s="86"/>
      <c r="G20" s="87">
        <v>1572</v>
      </c>
      <c r="H20" s="88"/>
      <c r="I20" s="87">
        <v>1572</v>
      </c>
      <c r="J20" s="89"/>
      <c r="K20" s="78">
        <v>1056</v>
      </c>
      <c r="L20"/>
      <c r="M20"/>
      <c r="N20"/>
      <c r="O20"/>
      <c r="P20"/>
      <c r="Q20"/>
      <c r="R20" s="4"/>
      <c r="S20" s="4"/>
    </row>
    <row r="21" spans="1:19" ht="20.100000000000001" customHeight="1" x14ac:dyDescent="0.2"/>
    <row r="22" spans="1:19" ht="20.100000000000001" customHeight="1" x14ac:dyDescent="0.2">
      <c r="B22" s="4"/>
      <c r="C22" s="4"/>
      <c r="P22"/>
    </row>
    <row r="23" spans="1:19" ht="20.100000000000001" customHeight="1" x14ac:dyDescent="0.2">
      <c r="A23" s="48"/>
      <c r="B23" s="28" t="s">
        <v>50</v>
      </c>
      <c r="C23" s="28"/>
      <c r="D23" s="25"/>
      <c r="E23" s="46"/>
      <c r="F23" s="22"/>
      <c r="G23" s="26"/>
      <c r="H23" s="25"/>
      <c r="I23" s="26"/>
      <c r="J23" s="25"/>
      <c r="K23" s="46"/>
      <c r="L23" s="27"/>
      <c r="M23"/>
      <c r="N23"/>
      <c r="O23"/>
      <c r="P23"/>
      <c r="Q23"/>
      <c r="R23"/>
    </row>
    <row r="24" spans="1:19" ht="20.100000000000001" customHeight="1" x14ac:dyDescent="0.2">
      <c r="A24" s="147"/>
      <c r="B24" s="28" t="s">
        <v>60</v>
      </c>
      <c r="C24" s="28"/>
      <c r="D24" s="25"/>
      <c r="E24" s="46"/>
      <c r="F24" s="22"/>
      <c r="G24" s="26"/>
      <c r="H24" s="25"/>
      <c r="I24" s="26"/>
      <c r="J24" s="25"/>
      <c r="K24" s="46"/>
      <c r="L24" s="27"/>
      <c r="M24"/>
      <c r="N24"/>
      <c r="O24"/>
      <c r="P24"/>
      <c r="Q24"/>
      <c r="R24"/>
    </row>
    <row r="25" spans="1:19" ht="20.100000000000001" customHeight="1" x14ac:dyDescent="0.2">
      <c r="B25" s="4"/>
      <c r="C25" s="4"/>
      <c r="J25" s="45"/>
      <c r="L25"/>
      <c r="M25"/>
      <c r="N25"/>
      <c r="O25"/>
      <c r="P25"/>
      <c r="Q25"/>
      <c r="R25"/>
    </row>
    <row r="26" spans="1:19" ht="20.100000000000001" customHeight="1" x14ac:dyDescent="0.2">
      <c r="B26" s="4"/>
      <c r="C26" s="4"/>
      <c r="J26" s="45"/>
      <c r="L26"/>
      <c r="M26"/>
      <c r="N26"/>
      <c r="O26"/>
      <c r="P26"/>
      <c r="Q26"/>
      <c r="R26"/>
    </row>
    <row r="27" spans="1:19" ht="20.100000000000001" customHeight="1" x14ac:dyDescent="0.2">
      <c r="A27" s="41"/>
      <c r="B27" s="28"/>
      <c r="C27" s="28"/>
      <c r="J27" s="45"/>
      <c r="L27"/>
      <c r="M27"/>
      <c r="N27"/>
      <c r="O27"/>
      <c r="P27"/>
      <c r="Q27"/>
      <c r="R27"/>
    </row>
    <row r="28" spans="1:19" ht="20.100000000000001" customHeight="1" x14ac:dyDescent="0.2">
      <c r="H28" s="269" t="s">
        <v>53</v>
      </c>
      <c r="I28" s="270"/>
      <c r="J28" s="45" t="s">
        <v>4</v>
      </c>
      <c r="L28"/>
      <c r="M28"/>
      <c r="N28"/>
      <c r="O28"/>
      <c r="P28"/>
      <c r="Q28"/>
      <c r="R28"/>
    </row>
    <row r="29" spans="1:19" ht="20.100000000000001" customHeight="1" x14ac:dyDescent="0.2">
      <c r="B29" s="126" t="s">
        <v>62</v>
      </c>
      <c r="C29" s="126"/>
      <c r="H29" s="285" t="s">
        <v>55</v>
      </c>
      <c r="I29" s="286"/>
      <c r="J29" s="131">
        <f>$B$20</f>
        <v>712</v>
      </c>
      <c r="K29" s="4"/>
      <c r="L29"/>
      <c r="M29"/>
      <c r="N29"/>
      <c r="O29"/>
      <c r="P29"/>
      <c r="Q29"/>
      <c r="R29"/>
    </row>
    <row r="30" spans="1:19" ht="20.100000000000001" customHeight="1" x14ac:dyDescent="0.2">
      <c r="B30" s="8"/>
      <c r="C30" s="8"/>
      <c r="E30" s="44" t="s">
        <v>2</v>
      </c>
      <c r="F30" s="44" t="s">
        <v>5</v>
      </c>
      <c r="H30" s="287" t="s">
        <v>56</v>
      </c>
      <c r="I30" s="288"/>
      <c r="J30" s="131">
        <f>$E$20</f>
        <v>1572</v>
      </c>
      <c r="K30" s="4"/>
      <c r="L30"/>
      <c r="M30"/>
      <c r="N30"/>
      <c r="O30"/>
      <c r="P30"/>
      <c r="Q30"/>
      <c r="R30"/>
      <c r="S30"/>
    </row>
    <row r="31" spans="1:19" ht="20.100000000000001" customHeight="1" x14ac:dyDescent="0.2">
      <c r="B31" s="54" t="s">
        <v>3</v>
      </c>
      <c r="C31" s="54"/>
      <c r="D31" s="55"/>
      <c r="E31" s="54">
        <f>SUM(B18+E18+G18+I18+K18)</f>
        <v>3289073</v>
      </c>
      <c r="F31" s="56">
        <f>SUM(E31)/J34</f>
        <v>507.25987045033929</v>
      </c>
      <c r="G31" s="45"/>
      <c r="H31" s="289" t="s">
        <v>57</v>
      </c>
      <c r="I31" s="290"/>
      <c r="J31" s="131">
        <f>$G$20</f>
        <v>1572</v>
      </c>
      <c r="K31" s="4"/>
      <c r="L31"/>
      <c r="M31"/>
      <c r="N31"/>
      <c r="O31"/>
      <c r="P31"/>
      <c r="Q31"/>
      <c r="R31"/>
      <c r="S31"/>
    </row>
    <row r="32" spans="1:19" ht="20.100000000000001" customHeight="1" x14ac:dyDescent="0.2">
      <c r="B32" s="57" t="s">
        <v>0</v>
      </c>
      <c r="C32" s="57"/>
      <c r="D32" s="55"/>
      <c r="E32" s="102">
        <f>$B$18</f>
        <v>335081</v>
      </c>
      <c r="F32" s="58">
        <f>SUM(E32)/J35</f>
        <v>470.61938202247188</v>
      </c>
      <c r="G32" s="4"/>
      <c r="H32" s="291" t="s">
        <v>58</v>
      </c>
      <c r="I32" s="292"/>
      <c r="J32" s="131">
        <f>$I$20</f>
        <v>1572</v>
      </c>
      <c r="K32" s="4"/>
      <c r="L32"/>
      <c r="M32"/>
      <c r="N32"/>
      <c r="O32"/>
      <c r="P32"/>
      <c r="Q32"/>
      <c r="R32"/>
      <c r="S32"/>
    </row>
    <row r="33" spans="1:19" ht="20.100000000000001" customHeight="1" x14ac:dyDescent="0.2">
      <c r="B33" s="103" t="s">
        <v>6</v>
      </c>
      <c r="C33" s="103"/>
      <c r="D33" s="59"/>
      <c r="E33" s="104">
        <f>SUM(E18+G18+I18+K18)</f>
        <v>2953992</v>
      </c>
      <c r="F33" s="60">
        <f>SUM(E33)/J36</f>
        <v>511.7796257796258</v>
      </c>
      <c r="G33" s="4"/>
      <c r="H33" s="293" t="s">
        <v>59</v>
      </c>
      <c r="I33" s="294"/>
      <c r="J33" s="131">
        <f>$K$20</f>
        <v>1056</v>
      </c>
      <c r="K33" s="4"/>
      <c r="L33"/>
      <c r="M33"/>
      <c r="N33"/>
      <c r="O33"/>
      <c r="P33"/>
      <c r="Q33"/>
      <c r="R33"/>
      <c r="S33"/>
    </row>
    <row r="34" spans="1:19" ht="20.100000000000001" customHeight="1" x14ac:dyDescent="0.2">
      <c r="B34" s="4"/>
      <c r="C34" s="4"/>
      <c r="G34" s="4"/>
      <c r="H34" s="132" t="s">
        <v>46</v>
      </c>
      <c r="I34" s="15"/>
      <c r="J34" s="211">
        <f>SUM(J29:J33)</f>
        <v>6484</v>
      </c>
      <c r="K34" s="4"/>
      <c r="L34"/>
      <c r="M34" s="4"/>
    </row>
    <row r="35" spans="1:19" ht="20.100000000000001" customHeight="1" x14ac:dyDescent="0.2">
      <c r="B35" s="4"/>
      <c r="C35" s="4"/>
      <c r="G35" s="4"/>
      <c r="H35" s="133" t="s">
        <v>47</v>
      </c>
      <c r="I35" s="15"/>
      <c r="J35" s="127">
        <f>SUM(J29)</f>
        <v>712</v>
      </c>
      <c r="K35" s="4"/>
      <c r="L35" s="12"/>
      <c r="M35" s="4"/>
    </row>
    <row r="36" spans="1:19" ht="20.100000000000001" customHeight="1" x14ac:dyDescent="0.2">
      <c r="B36" s="4"/>
      <c r="C36" s="4"/>
      <c r="G36" s="4"/>
      <c r="H36" s="134" t="s">
        <v>48</v>
      </c>
      <c r="I36" s="15"/>
      <c r="J36" s="128">
        <f>SUM(J30:J33)</f>
        <v>5772</v>
      </c>
      <c r="K36" s="4"/>
      <c r="L36" s="47"/>
      <c r="M36" s="4"/>
    </row>
    <row r="37" spans="1:19" ht="20.100000000000001" customHeight="1" x14ac:dyDescent="0.2">
      <c r="B37" s="4"/>
      <c r="C37" s="4"/>
      <c r="G37" s="4"/>
      <c r="H37" s="105"/>
      <c r="J37" s="104"/>
      <c r="K37" s="4"/>
      <c r="L37" s="47"/>
      <c r="M37" s="4"/>
    </row>
    <row r="38" spans="1:19" ht="20.100000000000001" customHeight="1" x14ac:dyDescent="0.2">
      <c r="B38" s="4"/>
      <c r="C38" s="4"/>
      <c r="G38" s="4"/>
      <c r="H38" s="105"/>
      <c r="J38" s="104"/>
      <c r="K38" s="4"/>
      <c r="L38" s="47"/>
      <c r="M38" s="4"/>
    </row>
    <row r="39" spans="1:19" s="44" customFormat="1" ht="16.5" thickBot="1" x14ac:dyDescent="0.25">
      <c r="A39" s="106"/>
      <c r="B39" s="62"/>
      <c r="C39" s="62"/>
      <c r="D39" s="24"/>
      <c r="E39" s="61"/>
      <c r="F39" s="107"/>
      <c r="G39" s="4"/>
      <c r="H39" s="4"/>
      <c r="I39" s="4"/>
      <c r="J39" s="4"/>
      <c r="L39"/>
    </row>
    <row r="40" spans="1:19" s="44" customFormat="1" ht="15.75" x14ac:dyDescent="0.2">
      <c r="A40" s="106"/>
      <c r="B40" s="62"/>
      <c r="C40" s="62"/>
      <c r="D40" s="24"/>
      <c r="E40" s="22"/>
      <c r="F40" s="108"/>
      <c r="G40" s="4"/>
      <c r="H40" s="281" t="s">
        <v>79</v>
      </c>
      <c r="I40" s="282"/>
      <c r="J40" s="283" t="s">
        <v>80</v>
      </c>
      <c r="K40" s="284"/>
      <c r="L40"/>
    </row>
    <row r="41" spans="1:19" s="44" customFormat="1" ht="15.75" x14ac:dyDescent="0.2">
      <c r="A41" s="106"/>
      <c r="B41" s="62"/>
      <c r="C41" s="62"/>
      <c r="D41" s="24"/>
      <c r="E41" s="22"/>
      <c r="F41" s="108"/>
      <c r="G41" s="4"/>
      <c r="H41" s="90" t="s">
        <v>134</v>
      </c>
      <c r="I41" s="94">
        <v>72152</v>
      </c>
      <c r="J41" s="91" t="s">
        <v>142</v>
      </c>
      <c r="K41" s="214">
        <v>71259</v>
      </c>
      <c r="L41"/>
    </row>
    <row r="42" spans="1:19" s="44" customFormat="1" ht="15.75" x14ac:dyDescent="0.2">
      <c r="A42" s="106"/>
      <c r="B42" s="62"/>
      <c r="C42" s="62"/>
      <c r="D42" s="24"/>
      <c r="E42" s="22"/>
      <c r="F42" s="108"/>
      <c r="G42" s="4"/>
      <c r="H42" s="97" t="s">
        <v>135</v>
      </c>
      <c r="I42" s="94">
        <v>71680</v>
      </c>
      <c r="J42" s="91" t="s">
        <v>143</v>
      </c>
      <c r="K42" s="214">
        <v>69775</v>
      </c>
      <c r="L42"/>
    </row>
    <row r="43" spans="1:19" s="44" customFormat="1" ht="15.75" x14ac:dyDescent="0.2">
      <c r="A43" s="106"/>
      <c r="B43" s="62"/>
      <c r="C43" s="62"/>
      <c r="D43" s="24"/>
      <c r="E43" s="22"/>
      <c r="F43" s="108"/>
      <c r="H43" s="80" t="s">
        <v>102</v>
      </c>
      <c r="I43" s="94">
        <v>72119</v>
      </c>
      <c r="J43" s="64" t="s">
        <v>144</v>
      </c>
      <c r="K43" s="214">
        <v>69949</v>
      </c>
      <c r="L43"/>
      <c r="M43"/>
    </row>
    <row r="44" spans="1:19" s="44" customFormat="1" ht="15.75" x14ac:dyDescent="0.2">
      <c r="A44" s="106"/>
      <c r="B44" s="62"/>
      <c r="C44" s="62"/>
      <c r="D44" s="24"/>
      <c r="E44" s="22"/>
      <c r="F44" s="108"/>
      <c r="H44" s="80" t="s">
        <v>136</v>
      </c>
      <c r="I44" s="94">
        <v>70441</v>
      </c>
      <c r="J44" s="64" t="s">
        <v>145</v>
      </c>
      <c r="K44" s="214">
        <v>69880</v>
      </c>
      <c r="L44"/>
      <c r="M44"/>
    </row>
    <row r="45" spans="1:19" s="44" customFormat="1" ht="15.75" x14ac:dyDescent="0.2">
      <c r="A45" s="106"/>
      <c r="B45" s="62"/>
      <c r="C45" s="62"/>
      <c r="D45" s="24"/>
      <c r="E45" s="22"/>
      <c r="F45" s="108"/>
      <c r="H45" s="80" t="s">
        <v>137</v>
      </c>
      <c r="I45" s="98">
        <v>70071</v>
      </c>
      <c r="J45" s="64" t="s">
        <v>110</v>
      </c>
      <c r="K45" s="214">
        <v>67875</v>
      </c>
      <c r="L45"/>
      <c r="M45"/>
    </row>
    <row r="46" spans="1:19" s="44" customFormat="1" ht="15.75" x14ac:dyDescent="0.2">
      <c r="A46" s="106"/>
      <c r="B46" s="62"/>
      <c r="C46" s="62"/>
      <c r="D46" s="24"/>
      <c r="E46" s="22"/>
      <c r="F46" s="108"/>
      <c r="H46" s="80" t="s">
        <v>81</v>
      </c>
      <c r="I46" s="94">
        <v>70486</v>
      </c>
      <c r="J46" s="64" t="s">
        <v>98</v>
      </c>
      <c r="K46" s="214">
        <v>67148</v>
      </c>
      <c r="L46"/>
      <c r="M46"/>
    </row>
    <row r="47" spans="1:19" s="44" customFormat="1" ht="15.75" x14ac:dyDescent="0.2">
      <c r="A47" s="4"/>
      <c r="B47" s="4"/>
      <c r="C47" s="4"/>
      <c r="D47" s="4"/>
      <c r="H47" s="80" t="s">
        <v>138</v>
      </c>
      <c r="I47" s="98">
        <v>69684</v>
      </c>
      <c r="J47" s="64" t="s">
        <v>146</v>
      </c>
      <c r="K47" s="214">
        <v>67118</v>
      </c>
      <c r="L47"/>
      <c r="M47"/>
    </row>
    <row r="48" spans="1:19" s="44" customFormat="1" ht="15.75" x14ac:dyDescent="0.2">
      <c r="A48" s="4"/>
      <c r="B48" s="4"/>
      <c r="C48" s="4"/>
      <c r="D48" s="4"/>
      <c r="H48" s="80" t="s">
        <v>96</v>
      </c>
      <c r="I48" s="98">
        <v>69155</v>
      </c>
      <c r="J48" s="64" t="s">
        <v>147</v>
      </c>
      <c r="K48" s="214">
        <v>66979</v>
      </c>
      <c r="L48"/>
      <c r="M48"/>
    </row>
    <row r="49" spans="1:13" s="44" customFormat="1" ht="15.75" x14ac:dyDescent="0.2">
      <c r="A49" s="4"/>
      <c r="B49" s="4"/>
      <c r="C49" s="4"/>
      <c r="D49" s="4"/>
      <c r="H49" s="80" t="s">
        <v>85</v>
      </c>
      <c r="I49" s="98">
        <v>69852</v>
      </c>
      <c r="J49" s="64" t="s">
        <v>148</v>
      </c>
      <c r="K49" s="214">
        <v>65070</v>
      </c>
      <c r="L49"/>
      <c r="M49"/>
    </row>
    <row r="50" spans="1:13" s="44" customFormat="1" ht="15.75" x14ac:dyDescent="0.2">
      <c r="A50" s="4"/>
      <c r="B50" s="4"/>
      <c r="C50" s="4"/>
      <c r="D50" s="4"/>
      <c r="H50" s="80" t="s">
        <v>139</v>
      </c>
      <c r="I50" s="98">
        <v>67168</v>
      </c>
      <c r="J50" s="64" t="s">
        <v>149</v>
      </c>
      <c r="K50" s="214">
        <v>64067</v>
      </c>
      <c r="L50"/>
      <c r="M50"/>
    </row>
    <row r="51" spans="1:13" s="44" customFormat="1" ht="15.75" x14ac:dyDescent="0.2">
      <c r="A51" s="4"/>
      <c r="B51" s="4"/>
      <c r="C51" s="4"/>
      <c r="D51" s="4"/>
      <c r="G51" s="4"/>
      <c r="H51" s="80" t="s">
        <v>129</v>
      </c>
      <c r="I51" s="98">
        <v>70163</v>
      </c>
      <c r="J51" s="64" t="s">
        <v>150</v>
      </c>
      <c r="K51" s="214">
        <v>63891</v>
      </c>
      <c r="L51"/>
      <c r="M51"/>
    </row>
    <row r="52" spans="1:13" s="44" customFormat="1" ht="15.75" x14ac:dyDescent="0.2">
      <c r="A52" s="4"/>
      <c r="D52" s="4"/>
      <c r="H52" s="80" t="s">
        <v>140</v>
      </c>
      <c r="I52" s="94">
        <v>67561</v>
      </c>
      <c r="J52" s="64" t="s">
        <v>133</v>
      </c>
      <c r="K52" s="214">
        <v>61246</v>
      </c>
      <c r="L52"/>
      <c r="M52"/>
    </row>
    <row r="53" spans="1:13" s="44" customFormat="1" ht="15.75" x14ac:dyDescent="0.2">
      <c r="A53" s="4"/>
      <c r="D53" s="4"/>
      <c r="H53" s="80" t="s">
        <v>141</v>
      </c>
      <c r="I53" s="207">
        <v>66554</v>
      </c>
      <c r="J53" s="64" t="s">
        <v>151</v>
      </c>
      <c r="K53" s="215">
        <v>62525</v>
      </c>
      <c r="L53"/>
      <c r="M53"/>
    </row>
    <row r="54" spans="1:13" s="44" customFormat="1" x14ac:dyDescent="0.2">
      <c r="A54" s="4"/>
      <c r="D54" s="4"/>
      <c r="H54" s="81"/>
      <c r="I54" s="13"/>
      <c r="J54" s="7"/>
      <c r="K54" s="84"/>
      <c r="L54"/>
      <c r="M54"/>
    </row>
    <row r="55" spans="1:13" s="44" customFormat="1" x14ac:dyDescent="0.2">
      <c r="A55" s="4"/>
      <c r="D55" s="4"/>
      <c r="H55" s="150"/>
      <c r="I55" s="14"/>
      <c r="J55" s="7"/>
      <c r="K55" s="85"/>
      <c r="L55"/>
      <c r="M55"/>
    </row>
    <row r="56" spans="1:13" ht="18" x14ac:dyDescent="0.2">
      <c r="H56" s="144"/>
      <c r="I56" s="120">
        <f>SUM(I41:I55)</f>
        <v>907086</v>
      </c>
      <c r="J56" s="117"/>
      <c r="K56" s="118">
        <f>SUM(K41:K55)</f>
        <v>866782</v>
      </c>
    </row>
    <row r="57" spans="1:13" ht="18" x14ac:dyDescent="0.2">
      <c r="H57" s="145"/>
      <c r="I57" s="121">
        <f>SUM(I56)/I58</f>
        <v>484.55448717948718</v>
      </c>
      <c r="J57" s="122"/>
      <c r="K57" s="121">
        <f>SUM(K56)/K58</f>
        <v>463.02457264957263</v>
      </c>
    </row>
    <row r="58" spans="1:13" ht="16.5" thickBot="1" x14ac:dyDescent="0.25">
      <c r="H58" s="151"/>
      <c r="I58" s="87">
        <v>1872</v>
      </c>
      <c r="J58" s="89"/>
      <c r="K58" s="87">
        <v>1872</v>
      </c>
    </row>
  </sheetData>
  <sortState ref="H65:K84">
    <sortCondition descending="1" ref="K65:K84"/>
  </sortState>
  <mergeCells count="13">
    <mergeCell ref="H40:I40"/>
    <mergeCell ref="J40:K40"/>
    <mergeCell ref="H29:I29"/>
    <mergeCell ref="H30:I30"/>
    <mergeCell ref="H31:I31"/>
    <mergeCell ref="H32:I32"/>
    <mergeCell ref="H33:I33"/>
    <mergeCell ref="H28:I28"/>
    <mergeCell ref="A2:B2"/>
    <mergeCell ref="J2:K2"/>
    <mergeCell ref="D2:E2"/>
    <mergeCell ref="F2:G2"/>
    <mergeCell ref="H2:I2"/>
  </mergeCells>
  <conditionalFormatting sqref="F39:F46 F31:F33 B19 D19:K19 H57:K57">
    <cfRule type="cellIs" dxfId="5" priority="46" stopIfTrue="1" operator="between">
      <formula>480</formula>
      <formula>539.99</formula>
    </cfRule>
    <cfRule type="cellIs" dxfId="4" priority="47" stopIfTrue="1" operator="between">
      <formula>540</formula>
      <formula>599.99</formula>
    </cfRule>
    <cfRule type="cellIs" dxfId="3" priority="48" stopIfTrue="1" operator="between">
      <formula>600</formula>
      <formula>800</formula>
    </cfRule>
  </conditionalFormatting>
  <printOptions horizontalCentered="1"/>
  <pageMargins left="0.19685039370078741" right="0.19685039370078741" top="0.19685039370078741" bottom="0.19685039370078741" header="0" footer="0"/>
  <pageSetup paperSize="9" scale="75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70"/>
  <sheetViews>
    <sheetView showGridLines="0" workbookViewId="0">
      <selection sqref="A1:H1"/>
    </sheetView>
  </sheetViews>
  <sheetFormatPr baseColWidth="10" defaultRowHeight="12.75" x14ac:dyDescent="0.2"/>
  <cols>
    <col min="1" max="1" width="11.42578125" style="4"/>
    <col min="2" max="2" width="30.7109375" style="4" customWidth="1"/>
    <col min="3" max="5" width="11.42578125" style="4"/>
    <col min="6" max="6" width="30.7109375" style="4" customWidth="1"/>
    <col min="7" max="8" width="11.42578125" style="4"/>
  </cols>
  <sheetData>
    <row r="1" spans="1:16" ht="20.100000000000001" customHeight="1" thickBot="1" x14ac:dyDescent="0.25">
      <c r="A1" s="260" t="s">
        <v>153</v>
      </c>
      <c r="B1" s="260"/>
      <c r="C1" s="260"/>
      <c r="D1" s="260"/>
      <c r="E1" s="260"/>
      <c r="F1" s="260"/>
      <c r="G1" s="260"/>
      <c r="H1" s="260"/>
      <c r="I1" s="47"/>
      <c r="J1" s="4"/>
      <c r="K1" s="44"/>
      <c r="L1" s="44"/>
      <c r="M1" s="44"/>
      <c r="N1" s="44"/>
      <c r="O1" s="44"/>
      <c r="P1" s="44"/>
    </row>
    <row r="2" spans="1:16" ht="9.9499999999999993" customHeight="1" x14ac:dyDescent="0.2">
      <c r="A2" s="173"/>
      <c r="B2" s="174"/>
      <c r="C2" s="175" t="s">
        <v>61</v>
      </c>
      <c r="D2" s="176"/>
      <c r="E2" s="173"/>
      <c r="F2" s="186"/>
      <c r="G2" s="186"/>
      <c r="H2" s="176"/>
      <c r="K2" s="44"/>
      <c r="L2" s="44"/>
      <c r="M2" s="44"/>
      <c r="N2" s="44"/>
      <c r="O2" s="44"/>
      <c r="P2" s="44"/>
    </row>
    <row r="3" spans="1:16" s="44" customFormat="1" ht="9.9499999999999993" customHeight="1" x14ac:dyDescent="0.2">
      <c r="A3" s="142"/>
      <c r="B3" s="130"/>
      <c r="C3" s="148" t="s">
        <v>63</v>
      </c>
      <c r="D3" s="100"/>
      <c r="E3" s="142"/>
      <c r="F3" s="109"/>
      <c r="G3" s="149" t="s">
        <v>55</v>
      </c>
      <c r="H3" s="100"/>
      <c r="I3"/>
      <c r="J3"/>
    </row>
    <row r="4" spans="1:16" s="44" customFormat="1" ht="9.9499999999999993" customHeight="1" x14ac:dyDescent="0.2">
      <c r="A4" s="142"/>
      <c r="B4" s="129"/>
      <c r="C4" s="148" t="s">
        <v>64</v>
      </c>
      <c r="D4" s="100"/>
      <c r="E4" s="142"/>
      <c r="F4" s="10"/>
      <c r="G4" s="10"/>
      <c r="H4" s="100"/>
      <c r="I4"/>
      <c r="J4"/>
    </row>
    <row r="5" spans="1:16" s="44" customFormat="1" ht="9.9499999999999993" customHeight="1" x14ac:dyDescent="0.2">
      <c r="A5" s="142"/>
      <c r="B5" s="201"/>
      <c r="C5" s="149" t="s">
        <v>65</v>
      </c>
      <c r="D5" s="100"/>
      <c r="E5" s="142"/>
      <c r="F5" s="135"/>
      <c r="G5" s="114"/>
      <c r="H5" s="100"/>
      <c r="I5"/>
      <c r="J5"/>
    </row>
    <row r="6" spans="1:16" s="44" customFormat="1" ht="9.9499999999999993" customHeight="1" x14ac:dyDescent="0.2">
      <c r="A6" s="142"/>
      <c r="B6" s="177" t="s">
        <v>6</v>
      </c>
      <c r="C6" s="114" t="s">
        <v>2</v>
      </c>
      <c r="D6" s="178" t="s">
        <v>5</v>
      </c>
      <c r="E6" s="101"/>
      <c r="F6" s="187" t="s">
        <v>0</v>
      </c>
      <c r="G6" s="110" t="s">
        <v>2</v>
      </c>
      <c r="H6" s="178" t="s">
        <v>5</v>
      </c>
      <c r="I6" s="11"/>
    </row>
    <row r="7" spans="1:16" s="44" customFormat="1" ht="9.9499999999999993" customHeight="1" x14ac:dyDescent="0.2">
      <c r="A7" s="179" t="s">
        <v>7</v>
      </c>
      <c r="B7" s="198" t="s">
        <v>99</v>
      </c>
      <c r="C7" s="110">
        <v>71963</v>
      </c>
      <c r="D7" s="180">
        <f t="shared" ref="D7:D14" si="0">SUM(C7)/132</f>
        <v>545.17424242424238</v>
      </c>
      <c r="E7" s="188" t="s">
        <v>7</v>
      </c>
      <c r="F7" s="170" t="s">
        <v>95</v>
      </c>
      <c r="G7" s="110">
        <v>36667</v>
      </c>
      <c r="H7" s="180">
        <f t="shared" ref="H7:H16" si="1">SUM(G7)/72</f>
        <v>509.26388888888891</v>
      </c>
      <c r="I7" s="53"/>
    </row>
    <row r="8" spans="1:16" s="44" customFormat="1" ht="9.9499999999999993" customHeight="1" x14ac:dyDescent="0.2">
      <c r="A8" s="179" t="s">
        <v>8</v>
      </c>
      <c r="B8" s="200" t="s">
        <v>117</v>
      </c>
      <c r="C8" s="46">
        <v>70579</v>
      </c>
      <c r="D8" s="180">
        <f t="shared" si="0"/>
        <v>534.68939393939399</v>
      </c>
      <c r="E8" s="188" t="s">
        <v>8</v>
      </c>
      <c r="F8" s="113" t="s">
        <v>93</v>
      </c>
      <c r="G8" s="110">
        <v>36180</v>
      </c>
      <c r="H8" s="180">
        <f t="shared" si="1"/>
        <v>502.5</v>
      </c>
      <c r="I8" s="53"/>
    </row>
    <row r="9" spans="1:16" s="44" customFormat="1" ht="9.9499999999999993" customHeight="1" x14ac:dyDescent="0.2">
      <c r="A9" s="179" t="s">
        <v>9</v>
      </c>
      <c r="B9" s="199" t="s">
        <v>121</v>
      </c>
      <c r="C9" s="46">
        <v>70371</v>
      </c>
      <c r="D9" s="180">
        <f t="shared" si="0"/>
        <v>533.11363636363637</v>
      </c>
      <c r="E9" s="188" t="s">
        <v>9</v>
      </c>
      <c r="F9" s="113" t="s">
        <v>94</v>
      </c>
      <c r="G9" s="110">
        <v>35565</v>
      </c>
      <c r="H9" s="180">
        <f t="shared" si="1"/>
        <v>493.95833333333331</v>
      </c>
      <c r="I9" s="53"/>
    </row>
    <row r="10" spans="1:16" s="44" customFormat="1" ht="9.9499999999999993" customHeight="1" x14ac:dyDescent="0.2">
      <c r="A10" s="179" t="s">
        <v>10</v>
      </c>
      <c r="B10" s="199" t="s">
        <v>93</v>
      </c>
      <c r="C10" s="46">
        <v>70327</v>
      </c>
      <c r="D10" s="180">
        <f t="shared" si="0"/>
        <v>532.780303030303</v>
      </c>
      <c r="E10" s="188" t="s">
        <v>10</v>
      </c>
      <c r="F10" s="170" t="s">
        <v>97</v>
      </c>
      <c r="G10" s="110">
        <v>34572</v>
      </c>
      <c r="H10" s="180">
        <f t="shared" si="1"/>
        <v>480.16666666666669</v>
      </c>
      <c r="I10" s="53"/>
    </row>
    <row r="11" spans="1:16" s="44" customFormat="1" ht="9.9499999999999993" customHeight="1" x14ac:dyDescent="0.2">
      <c r="A11" s="179" t="s">
        <v>11</v>
      </c>
      <c r="B11" s="199" t="s">
        <v>116</v>
      </c>
      <c r="C11" s="46">
        <v>70056</v>
      </c>
      <c r="D11" s="180">
        <f t="shared" si="0"/>
        <v>530.72727272727275</v>
      </c>
      <c r="E11" s="188" t="s">
        <v>11</v>
      </c>
      <c r="F11" s="170" t="s">
        <v>96</v>
      </c>
      <c r="G11" s="110">
        <v>33692</v>
      </c>
      <c r="H11" s="180">
        <f t="shared" si="1"/>
        <v>467.94444444444446</v>
      </c>
      <c r="I11" s="53"/>
    </row>
    <row r="12" spans="1:16" s="44" customFormat="1" ht="9.9499999999999993" customHeight="1" x14ac:dyDescent="0.2">
      <c r="A12" s="179" t="s">
        <v>12</v>
      </c>
      <c r="B12" s="198" t="s">
        <v>102</v>
      </c>
      <c r="C12" s="110">
        <v>70050</v>
      </c>
      <c r="D12" s="180">
        <f t="shared" si="0"/>
        <v>530.68181818181813</v>
      </c>
      <c r="E12" s="188" t="s">
        <v>12</v>
      </c>
      <c r="F12" s="170" t="s">
        <v>98</v>
      </c>
      <c r="G12" s="110">
        <v>33691</v>
      </c>
      <c r="H12" s="180">
        <f t="shared" si="1"/>
        <v>467.93055555555554</v>
      </c>
      <c r="I12" s="53"/>
    </row>
    <row r="13" spans="1:16" s="44" customFormat="1" ht="9.9499999999999993" customHeight="1" x14ac:dyDescent="0.2">
      <c r="A13" s="179" t="s">
        <v>13</v>
      </c>
      <c r="B13" s="199" t="s">
        <v>115</v>
      </c>
      <c r="C13" s="46">
        <v>69886</v>
      </c>
      <c r="D13" s="180">
        <f t="shared" si="0"/>
        <v>529.43939393939399</v>
      </c>
      <c r="E13" s="188" t="s">
        <v>13</v>
      </c>
      <c r="F13" s="170" t="s">
        <v>99</v>
      </c>
      <c r="G13" s="110">
        <v>33406</v>
      </c>
      <c r="H13" s="180">
        <f t="shared" si="1"/>
        <v>463.97222222222223</v>
      </c>
      <c r="I13" s="53"/>
    </row>
    <row r="14" spans="1:16" s="44" customFormat="1" ht="9.9499999999999993" customHeight="1" x14ac:dyDescent="0.2">
      <c r="A14" s="179" t="s">
        <v>14</v>
      </c>
      <c r="B14" s="65" t="s">
        <v>105</v>
      </c>
      <c r="C14" s="114">
        <v>69709</v>
      </c>
      <c r="D14" s="180">
        <f t="shared" si="0"/>
        <v>528.09848484848487</v>
      </c>
      <c r="E14" s="188" t="s">
        <v>14</v>
      </c>
      <c r="F14" s="223" t="s">
        <v>100</v>
      </c>
      <c r="G14" s="110">
        <v>31090</v>
      </c>
      <c r="H14" s="180">
        <f>SUM(G14)/68</f>
        <v>457.20588235294116</v>
      </c>
      <c r="I14" s="53"/>
    </row>
    <row r="15" spans="1:16" s="44" customFormat="1" ht="9.9499999999999993" customHeight="1" x14ac:dyDescent="0.2">
      <c r="A15" s="179" t="s">
        <v>15</v>
      </c>
      <c r="B15" s="199" t="s">
        <v>118</v>
      </c>
      <c r="C15" s="22">
        <v>66517</v>
      </c>
      <c r="D15" s="111">
        <f>SUM(C15)/126</f>
        <v>527.91269841269843</v>
      </c>
      <c r="E15" s="112" t="s">
        <v>15</v>
      </c>
      <c r="F15" s="223" t="s">
        <v>89</v>
      </c>
      <c r="G15" s="114">
        <v>30420</v>
      </c>
      <c r="H15" s="180">
        <f>SUM(G15)/68</f>
        <v>447.35294117647061</v>
      </c>
      <c r="I15" s="52"/>
    </row>
    <row r="16" spans="1:16" s="44" customFormat="1" ht="9.9499999999999993" customHeight="1" thickBot="1" x14ac:dyDescent="0.25">
      <c r="A16" s="179" t="s">
        <v>16</v>
      </c>
      <c r="B16" s="199" t="s">
        <v>120</v>
      </c>
      <c r="C16" s="22">
        <v>69463</v>
      </c>
      <c r="D16" s="180">
        <f>SUM(C16)/132</f>
        <v>526.2348484848485</v>
      </c>
      <c r="E16" s="189" t="s">
        <v>16</v>
      </c>
      <c r="F16" s="190" t="s">
        <v>86</v>
      </c>
      <c r="G16" s="191">
        <v>29798</v>
      </c>
      <c r="H16" s="192">
        <f t="shared" si="1"/>
        <v>413.86111111111109</v>
      </c>
      <c r="I16"/>
    </row>
    <row r="17" spans="1:9" s="44" customFormat="1" ht="9.9499999999999993" customHeight="1" x14ac:dyDescent="0.2">
      <c r="A17" s="179" t="s">
        <v>17</v>
      </c>
      <c r="B17" s="221" t="s">
        <v>95</v>
      </c>
      <c r="C17" s="114">
        <v>66262</v>
      </c>
      <c r="D17" s="180">
        <f>SUM(C17)/126</f>
        <v>525.88888888888891</v>
      </c>
      <c r="E17" s="112"/>
      <c r="F17" s="113"/>
      <c r="G17" s="114"/>
      <c r="H17" s="111"/>
      <c r="I17"/>
    </row>
    <row r="18" spans="1:9" s="44" customFormat="1" ht="9.9499999999999993" customHeight="1" x14ac:dyDescent="0.2">
      <c r="A18" s="179" t="s">
        <v>18</v>
      </c>
      <c r="B18" s="65" t="s">
        <v>103</v>
      </c>
      <c r="C18" s="114">
        <v>69396</v>
      </c>
      <c r="D18" s="180">
        <f>SUM(C18)/132</f>
        <v>525.72727272727275</v>
      </c>
      <c r="E18" s="112"/>
      <c r="F18" s="115"/>
      <c r="G18" s="45" t="s">
        <v>49</v>
      </c>
      <c r="H18" s="111"/>
      <c r="I18"/>
    </row>
    <row r="19" spans="1:9" s="44" customFormat="1" ht="9.9499999999999993" customHeight="1" x14ac:dyDescent="0.2">
      <c r="A19" s="179" t="s">
        <v>19</v>
      </c>
      <c r="B19" s="167" t="s">
        <v>81</v>
      </c>
      <c r="C19" s="114">
        <v>69350</v>
      </c>
      <c r="D19" s="180">
        <f>SUM(C19)/132</f>
        <v>525.37878787878788</v>
      </c>
      <c r="E19" s="112"/>
      <c r="F19" s="154"/>
      <c r="G19" s="155" t="s">
        <v>78</v>
      </c>
      <c r="H19" s="111"/>
      <c r="I19" s="11"/>
    </row>
    <row r="20" spans="1:9" s="44" customFormat="1" ht="9.9499999999999993" customHeight="1" x14ac:dyDescent="0.2">
      <c r="A20" s="179" t="s">
        <v>20</v>
      </c>
      <c r="B20" s="199" t="s">
        <v>122</v>
      </c>
      <c r="C20" s="22">
        <v>69136</v>
      </c>
      <c r="D20" s="180">
        <f>SUM(C20)/132</f>
        <v>523.75757575757575</v>
      </c>
      <c r="E20" s="112"/>
      <c r="F20"/>
      <c r="G20"/>
      <c r="H20" s="111"/>
      <c r="I20" s="23"/>
    </row>
    <row r="21" spans="1:9" s="44" customFormat="1" ht="9.9499999999999993" customHeight="1" thickBot="1" x14ac:dyDescent="0.25">
      <c r="A21" s="179" t="s">
        <v>21</v>
      </c>
      <c r="B21" s="199" t="s">
        <v>119</v>
      </c>
      <c r="C21" s="22">
        <v>68997</v>
      </c>
      <c r="D21" s="180">
        <f>SUM(C21)/132</f>
        <v>522.7045454545455</v>
      </c>
      <c r="E21" s="112"/>
      <c r="F21" s="4"/>
      <c r="G21" s="4"/>
      <c r="H21" s="111"/>
      <c r="I21" s="23"/>
    </row>
    <row r="22" spans="1:9" s="44" customFormat="1" ht="9.9499999999999993" customHeight="1" x14ac:dyDescent="0.2">
      <c r="A22" s="179" t="s">
        <v>22</v>
      </c>
      <c r="B22" s="65" t="s">
        <v>106</v>
      </c>
      <c r="C22" s="114">
        <v>68978</v>
      </c>
      <c r="D22" s="180">
        <f>SUM(C22)/132</f>
        <v>522.56060606060601</v>
      </c>
      <c r="E22" s="193"/>
      <c r="F22" s="216"/>
      <c r="G22" s="217" t="s">
        <v>113</v>
      </c>
      <c r="H22" s="194"/>
      <c r="I22" s="23"/>
    </row>
    <row r="23" spans="1:9" s="44" customFormat="1" ht="9.9499999999999993" customHeight="1" x14ac:dyDescent="0.2">
      <c r="A23" s="179" t="s">
        <v>23</v>
      </c>
      <c r="B23" s="199" t="s">
        <v>97</v>
      </c>
      <c r="C23" s="22">
        <v>65489</v>
      </c>
      <c r="D23" s="111">
        <f>SUM(C23)/126</f>
        <v>519.75396825396831</v>
      </c>
      <c r="E23" s="112"/>
      <c r="F23" s="171"/>
      <c r="G23" s="172" t="s">
        <v>114</v>
      </c>
      <c r="H23" s="180"/>
      <c r="I23" s="23"/>
    </row>
    <row r="24" spans="1:9" s="44" customFormat="1" ht="9.9499999999999993" customHeight="1" x14ac:dyDescent="0.2">
      <c r="A24" s="179" t="s">
        <v>24</v>
      </c>
      <c r="B24" s="221" t="s">
        <v>104</v>
      </c>
      <c r="C24" s="114">
        <v>65451</v>
      </c>
      <c r="D24" s="180">
        <f>SUM(C24)/126</f>
        <v>519.45238095238096</v>
      </c>
      <c r="E24" s="188"/>
      <c r="F24" s="125"/>
      <c r="G24" s="46"/>
      <c r="H24" s="180"/>
      <c r="I24" s="23"/>
    </row>
    <row r="25" spans="1:9" s="44" customFormat="1" ht="9.9499999999999993" customHeight="1" x14ac:dyDescent="0.2">
      <c r="A25" s="179" t="s">
        <v>25</v>
      </c>
      <c r="B25" s="65" t="s">
        <v>107</v>
      </c>
      <c r="C25" s="114">
        <v>68564</v>
      </c>
      <c r="D25" s="180">
        <f t="shared" ref="D25:D31" si="2">SUM(C25)/132</f>
        <v>519.42424242424238</v>
      </c>
      <c r="E25" s="101"/>
      <c r="F25" s="187"/>
      <c r="G25" s="110"/>
      <c r="H25" s="178"/>
      <c r="I25" s="23"/>
    </row>
    <row r="26" spans="1:9" s="44" customFormat="1" ht="9.9499999999999993" customHeight="1" x14ac:dyDescent="0.2">
      <c r="A26" s="179" t="s">
        <v>26</v>
      </c>
      <c r="B26" s="169" t="s">
        <v>83</v>
      </c>
      <c r="C26" s="110">
        <v>68346</v>
      </c>
      <c r="D26" s="180">
        <f t="shared" si="2"/>
        <v>517.77272727272725</v>
      </c>
      <c r="E26" s="188"/>
      <c r="F26" s="187" t="s">
        <v>112</v>
      </c>
      <c r="G26" s="110"/>
      <c r="H26" s="180"/>
      <c r="I26" s="23"/>
    </row>
    <row r="27" spans="1:9" s="44" customFormat="1" ht="9.9499999999999993" customHeight="1" x14ac:dyDescent="0.2">
      <c r="A27" s="179" t="s">
        <v>27</v>
      </c>
      <c r="B27" s="65" t="s">
        <v>110</v>
      </c>
      <c r="C27" s="110">
        <v>68246</v>
      </c>
      <c r="D27" s="180">
        <f t="shared" si="2"/>
        <v>517.0151515151515</v>
      </c>
      <c r="E27" s="101"/>
      <c r="F27" s="187"/>
      <c r="G27" s="110"/>
      <c r="H27" s="178"/>
      <c r="I27" s="23"/>
    </row>
    <row r="28" spans="1:9" s="44" customFormat="1" ht="9.9499999999999993" customHeight="1" x14ac:dyDescent="0.2">
      <c r="A28" s="179" t="s">
        <v>28</v>
      </c>
      <c r="B28" s="65" t="s">
        <v>108</v>
      </c>
      <c r="C28" s="110">
        <v>68167</v>
      </c>
      <c r="D28" s="180">
        <f t="shared" si="2"/>
        <v>516.41666666666663</v>
      </c>
      <c r="E28" s="142"/>
      <c r="F28" s="170"/>
      <c r="G28" s="110" t="s">
        <v>2</v>
      </c>
      <c r="H28" s="178" t="s">
        <v>5</v>
      </c>
      <c r="I28" s="23"/>
    </row>
    <row r="29" spans="1:9" s="44" customFormat="1" ht="9.9499999999999993" customHeight="1" x14ac:dyDescent="0.2">
      <c r="A29" s="179" t="s">
        <v>29</v>
      </c>
      <c r="B29" s="199" t="s">
        <v>123</v>
      </c>
      <c r="C29" s="46">
        <v>67896</v>
      </c>
      <c r="D29" s="180">
        <f t="shared" si="2"/>
        <v>514.36363636363637</v>
      </c>
      <c r="E29" s="188" t="s">
        <v>7</v>
      </c>
      <c r="F29" s="208" t="s">
        <v>134</v>
      </c>
      <c r="G29" s="110">
        <v>72152</v>
      </c>
      <c r="H29" s="180">
        <f t="shared" ref="H29:H54" si="3">SUM(G29)/144</f>
        <v>501.05555555555554</v>
      </c>
      <c r="I29" s="23"/>
    </row>
    <row r="30" spans="1:9" s="44" customFormat="1" ht="9.9499999999999993" customHeight="1" x14ac:dyDescent="0.2">
      <c r="A30" s="179" t="s">
        <v>30</v>
      </c>
      <c r="B30" s="65" t="s">
        <v>109</v>
      </c>
      <c r="C30" s="110">
        <v>67819</v>
      </c>
      <c r="D30" s="180">
        <f t="shared" si="2"/>
        <v>513.780303030303</v>
      </c>
      <c r="E30" s="188" t="s">
        <v>8</v>
      </c>
      <c r="F30" s="209" t="s">
        <v>102</v>
      </c>
      <c r="G30" s="110">
        <v>72119</v>
      </c>
      <c r="H30" s="180">
        <f t="shared" si="3"/>
        <v>500.82638888888891</v>
      </c>
      <c r="I30" s="23"/>
    </row>
    <row r="31" spans="1:9" s="44" customFormat="1" ht="9.9499999999999993" customHeight="1" x14ac:dyDescent="0.2">
      <c r="A31" s="179" t="s">
        <v>31</v>
      </c>
      <c r="B31" s="169" t="s">
        <v>84</v>
      </c>
      <c r="C31" s="110">
        <v>67534</v>
      </c>
      <c r="D31" s="180">
        <f t="shared" si="2"/>
        <v>511.62121212121212</v>
      </c>
      <c r="E31" s="188" t="s">
        <v>9</v>
      </c>
      <c r="F31" s="208" t="s">
        <v>135</v>
      </c>
      <c r="G31" s="110">
        <v>71680</v>
      </c>
      <c r="H31" s="180">
        <f t="shared" si="3"/>
        <v>497.77777777777777</v>
      </c>
      <c r="I31" s="23"/>
    </row>
    <row r="32" spans="1:9" s="44" customFormat="1" ht="9.9499999999999993" customHeight="1" x14ac:dyDescent="0.2">
      <c r="A32" s="179" t="s">
        <v>32</v>
      </c>
      <c r="B32" s="222" t="s">
        <v>88</v>
      </c>
      <c r="C32" s="46">
        <v>64340</v>
      </c>
      <c r="D32" s="180">
        <f>SUM(C32)/126</f>
        <v>510.63492063492066</v>
      </c>
      <c r="E32" s="188" t="s">
        <v>10</v>
      </c>
      <c r="F32" s="200" t="s">
        <v>142</v>
      </c>
      <c r="G32" s="110">
        <v>71259</v>
      </c>
      <c r="H32" s="180">
        <f t="shared" si="3"/>
        <v>494.85416666666669</v>
      </c>
      <c r="I32" s="23"/>
    </row>
    <row r="33" spans="1:9" s="44" customFormat="1" ht="9.9499999999999993" customHeight="1" x14ac:dyDescent="0.2">
      <c r="A33" s="179" t="s">
        <v>33</v>
      </c>
      <c r="B33" s="168" t="s">
        <v>82</v>
      </c>
      <c r="C33" s="110">
        <v>67279</v>
      </c>
      <c r="D33" s="180">
        <f>SUM(C33)/132</f>
        <v>509.68939393939394</v>
      </c>
      <c r="E33" s="188" t="s">
        <v>11</v>
      </c>
      <c r="F33" s="209" t="s">
        <v>81</v>
      </c>
      <c r="G33" s="110">
        <v>70486</v>
      </c>
      <c r="H33" s="180">
        <f t="shared" si="3"/>
        <v>489.48611111111109</v>
      </c>
      <c r="I33"/>
    </row>
    <row r="34" spans="1:9" s="44" customFormat="1" ht="9.9499999999999993" customHeight="1" x14ac:dyDescent="0.2">
      <c r="A34" s="179" t="s">
        <v>34</v>
      </c>
      <c r="B34" s="169" t="s">
        <v>86</v>
      </c>
      <c r="C34" s="110">
        <v>67221</v>
      </c>
      <c r="D34" s="180">
        <f>SUM(C34)/132</f>
        <v>509.25</v>
      </c>
      <c r="E34" s="188" t="s">
        <v>12</v>
      </c>
      <c r="F34" s="209" t="s">
        <v>136</v>
      </c>
      <c r="G34" s="110">
        <v>70441</v>
      </c>
      <c r="H34" s="180">
        <f t="shared" si="3"/>
        <v>489.17361111111109</v>
      </c>
      <c r="I34"/>
    </row>
    <row r="35" spans="1:9" s="44" customFormat="1" ht="9.9499999999999993" customHeight="1" x14ac:dyDescent="0.2">
      <c r="A35" s="179" t="s">
        <v>35</v>
      </c>
      <c r="B35" s="199" t="s">
        <v>124</v>
      </c>
      <c r="C35" s="46">
        <v>67210</v>
      </c>
      <c r="D35" s="180">
        <f>SUM(C35)/132</f>
        <v>509.16666666666669</v>
      </c>
      <c r="E35" s="188" t="s">
        <v>13</v>
      </c>
      <c r="F35" s="209" t="s">
        <v>129</v>
      </c>
      <c r="G35" s="46">
        <v>70163</v>
      </c>
      <c r="H35" s="180">
        <f t="shared" si="3"/>
        <v>487.24305555555554</v>
      </c>
      <c r="I35" s="11"/>
    </row>
    <row r="36" spans="1:9" s="44" customFormat="1" ht="9.9499999999999993" customHeight="1" x14ac:dyDescent="0.2">
      <c r="A36" s="179" t="s">
        <v>36</v>
      </c>
      <c r="B36" s="65" t="s">
        <v>111</v>
      </c>
      <c r="C36" s="110">
        <v>66738</v>
      </c>
      <c r="D36" s="180">
        <f>SUM(C36)/132</f>
        <v>505.59090909090907</v>
      </c>
      <c r="E36" s="188" t="s">
        <v>14</v>
      </c>
      <c r="F36" s="209" t="s">
        <v>137</v>
      </c>
      <c r="G36" s="46">
        <v>70071</v>
      </c>
      <c r="H36" s="180">
        <f t="shared" si="3"/>
        <v>486.60416666666669</v>
      </c>
      <c r="I36" s="23"/>
    </row>
    <row r="37" spans="1:9" s="44" customFormat="1" ht="9.9499999999999993" customHeight="1" x14ac:dyDescent="0.2">
      <c r="A37" s="179" t="s">
        <v>37</v>
      </c>
      <c r="B37" s="169" t="s">
        <v>90</v>
      </c>
      <c r="C37" s="46">
        <v>66719</v>
      </c>
      <c r="D37" s="180">
        <f>SUM(C37)/132</f>
        <v>505.44696969696969</v>
      </c>
      <c r="E37" s="188" t="s">
        <v>15</v>
      </c>
      <c r="F37" s="212" t="s">
        <v>144</v>
      </c>
      <c r="G37" s="110">
        <v>69949</v>
      </c>
      <c r="H37" s="180">
        <f t="shared" si="3"/>
        <v>485.75694444444446</v>
      </c>
      <c r="I37" s="23"/>
    </row>
    <row r="38" spans="1:9" s="44" customFormat="1" ht="9.9499999999999993" customHeight="1" x14ac:dyDescent="0.2">
      <c r="A38" s="179" t="s">
        <v>38</v>
      </c>
      <c r="B38" s="222" t="s">
        <v>85</v>
      </c>
      <c r="C38" s="46">
        <v>63424</v>
      </c>
      <c r="D38" s="180">
        <f>SUM(C38)/126</f>
        <v>503.36507936507934</v>
      </c>
      <c r="E38" s="188" t="s">
        <v>16</v>
      </c>
      <c r="F38" s="212" t="s">
        <v>145</v>
      </c>
      <c r="G38" s="110">
        <v>69880</v>
      </c>
      <c r="H38" s="180">
        <f t="shared" si="3"/>
        <v>485.27777777777777</v>
      </c>
      <c r="I38" s="23"/>
    </row>
    <row r="39" spans="1:9" s="44" customFormat="1" ht="9.9499999999999993" customHeight="1" x14ac:dyDescent="0.2">
      <c r="A39" s="179" t="s">
        <v>39</v>
      </c>
      <c r="B39" s="169" t="s">
        <v>92</v>
      </c>
      <c r="C39" s="110">
        <v>66123</v>
      </c>
      <c r="D39" s="180">
        <f>SUM(C39)/132</f>
        <v>500.93181818181819</v>
      </c>
      <c r="E39" s="188" t="s">
        <v>17</v>
      </c>
      <c r="F39" s="209" t="s">
        <v>85</v>
      </c>
      <c r="G39" s="46">
        <v>69852</v>
      </c>
      <c r="H39" s="180">
        <f t="shared" si="3"/>
        <v>485.08333333333331</v>
      </c>
      <c r="I39" s="23"/>
    </row>
    <row r="40" spans="1:9" s="44" customFormat="1" ht="9.9499999999999993" customHeight="1" x14ac:dyDescent="0.2">
      <c r="A40" s="179" t="s">
        <v>40</v>
      </c>
      <c r="B40" s="169" t="s">
        <v>87</v>
      </c>
      <c r="C40" s="46">
        <v>65857</v>
      </c>
      <c r="D40" s="180">
        <f>SUM(C40)/132</f>
        <v>498.91666666666669</v>
      </c>
      <c r="E40" s="188" t="s">
        <v>18</v>
      </c>
      <c r="F40" s="212" t="s">
        <v>143</v>
      </c>
      <c r="G40" s="110">
        <v>69775</v>
      </c>
      <c r="H40" s="180">
        <f t="shared" si="3"/>
        <v>484.54861111111109</v>
      </c>
      <c r="I40" s="23"/>
    </row>
    <row r="41" spans="1:9" s="44" customFormat="1" ht="9.9499999999999993" customHeight="1" x14ac:dyDescent="0.2">
      <c r="A41" s="179" t="s">
        <v>66</v>
      </c>
      <c r="B41" s="169" t="s">
        <v>89</v>
      </c>
      <c r="C41" s="46">
        <v>65651</v>
      </c>
      <c r="D41" s="180">
        <f>SUM(C41)/132</f>
        <v>497.35606060606062</v>
      </c>
      <c r="E41" s="188" t="s">
        <v>19</v>
      </c>
      <c r="F41" s="209" t="s">
        <v>138</v>
      </c>
      <c r="G41" s="46">
        <v>69684</v>
      </c>
      <c r="H41" s="180">
        <f t="shared" si="3"/>
        <v>483.91666666666669</v>
      </c>
      <c r="I41" s="23"/>
    </row>
    <row r="42" spans="1:9" s="44" customFormat="1" ht="9.9499999999999993" customHeight="1" x14ac:dyDescent="0.2">
      <c r="A42" s="179" t="s">
        <v>67</v>
      </c>
      <c r="B42" s="202" t="s">
        <v>127</v>
      </c>
      <c r="C42" s="110">
        <v>53620</v>
      </c>
      <c r="D42" s="180">
        <f>SUM(C42)/108</f>
        <v>496.48148148148147</v>
      </c>
      <c r="E42" s="188" t="s">
        <v>20</v>
      </c>
      <c r="F42" s="209" t="s">
        <v>96</v>
      </c>
      <c r="G42" s="46">
        <v>69155</v>
      </c>
      <c r="H42" s="180">
        <f t="shared" si="3"/>
        <v>480.24305555555554</v>
      </c>
      <c r="I42" s="23"/>
    </row>
    <row r="43" spans="1:9" s="44" customFormat="1" ht="9.9499999999999993" customHeight="1" x14ac:dyDescent="0.2">
      <c r="A43" s="179" t="s">
        <v>68</v>
      </c>
      <c r="B43" s="169" t="s">
        <v>91</v>
      </c>
      <c r="C43" s="46">
        <v>65333</v>
      </c>
      <c r="D43" s="180">
        <f>SUM(C43)/132</f>
        <v>494.94696969696969</v>
      </c>
      <c r="E43" s="188" t="s">
        <v>21</v>
      </c>
      <c r="F43" s="212" t="s">
        <v>110</v>
      </c>
      <c r="G43" s="110">
        <v>67875</v>
      </c>
      <c r="H43" s="180">
        <f t="shared" si="3"/>
        <v>471.35416666666669</v>
      </c>
      <c r="I43" s="23"/>
    </row>
    <row r="44" spans="1:9" ht="9.9499999999999993" customHeight="1" x14ac:dyDescent="0.2">
      <c r="A44" s="179" t="s">
        <v>69</v>
      </c>
      <c r="B44" s="206" t="s">
        <v>128</v>
      </c>
      <c r="C44" s="110">
        <v>50325</v>
      </c>
      <c r="D44" s="180">
        <f>SUM(C44)/102</f>
        <v>493.38235294117646</v>
      </c>
      <c r="E44" s="188" t="s">
        <v>22</v>
      </c>
      <c r="F44" s="209" t="s">
        <v>140</v>
      </c>
      <c r="G44" s="110">
        <v>67561</v>
      </c>
      <c r="H44" s="180">
        <f t="shared" si="3"/>
        <v>469.17361111111109</v>
      </c>
    </row>
    <row r="45" spans="1:9" ht="9.9499999999999993" customHeight="1" x14ac:dyDescent="0.2">
      <c r="A45" s="179" t="s">
        <v>70</v>
      </c>
      <c r="B45" s="203" t="s">
        <v>129</v>
      </c>
      <c r="C45" s="110">
        <v>46995</v>
      </c>
      <c r="D45" s="180">
        <f>SUM(C45)/96</f>
        <v>489.53125</v>
      </c>
      <c r="E45" s="188" t="s">
        <v>23</v>
      </c>
      <c r="F45" s="209" t="s">
        <v>139</v>
      </c>
      <c r="G45" s="46">
        <v>67168</v>
      </c>
      <c r="H45" s="180">
        <f t="shared" si="3"/>
        <v>466.44444444444446</v>
      </c>
    </row>
    <row r="46" spans="1:9" ht="9.9499999999999993" customHeight="1" x14ac:dyDescent="0.2">
      <c r="A46" s="179" t="s">
        <v>71</v>
      </c>
      <c r="B46" s="202" t="s">
        <v>100</v>
      </c>
      <c r="C46" s="110">
        <v>52685</v>
      </c>
      <c r="D46" s="180">
        <f>SUM(C46)/108</f>
        <v>487.82407407407408</v>
      </c>
      <c r="E46" s="188" t="s">
        <v>24</v>
      </c>
      <c r="F46" s="212" t="s">
        <v>98</v>
      </c>
      <c r="G46" s="110">
        <v>67148</v>
      </c>
      <c r="H46" s="180">
        <f t="shared" si="3"/>
        <v>466.30555555555554</v>
      </c>
    </row>
    <row r="47" spans="1:9" ht="9.9499999999999993" customHeight="1" x14ac:dyDescent="0.2">
      <c r="A47" s="179" t="s">
        <v>72</v>
      </c>
      <c r="B47" s="204" t="s">
        <v>126</v>
      </c>
      <c r="C47" s="110">
        <v>52664</v>
      </c>
      <c r="D47" s="180">
        <f>SUM(C47)/108</f>
        <v>487.62962962962962</v>
      </c>
      <c r="E47" s="188" t="s">
        <v>25</v>
      </c>
      <c r="F47" s="212" t="s">
        <v>146</v>
      </c>
      <c r="G47" s="110">
        <v>67118</v>
      </c>
      <c r="H47" s="180">
        <f t="shared" si="3"/>
        <v>466.09722222222223</v>
      </c>
    </row>
    <row r="48" spans="1:9" ht="9.9499999999999993" customHeight="1" x14ac:dyDescent="0.2">
      <c r="A48" s="179" t="s">
        <v>73</v>
      </c>
      <c r="B48" s="206" t="s">
        <v>131</v>
      </c>
      <c r="C48" s="110">
        <v>49588</v>
      </c>
      <c r="D48" s="180">
        <f>SUM(C48)/102</f>
        <v>486.15686274509807</v>
      </c>
      <c r="E48" s="188" t="s">
        <v>26</v>
      </c>
      <c r="F48" s="212" t="s">
        <v>147</v>
      </c>
      <c r="G48" s="110">
        <v>66979</v>
      </c>
      <c r="H48" s="180">
        <f t="shared" si="3"/>
        <v>465.13194444444446</v>
      </c>
    </row>
    <row r="49" spans="1:8" ht="9.9499999999999993" customHeight="1" x14ac:dyDescent="0.2">
      <c r="A49" s="179" t="s">
        <v>74</v>
      </c>
      <c r="B49" s="204" t="s">
        <v>125</v>
      </c>
      <c r="C49" s="110">
        <v>52294</v>
      </c>
      <c r="D49" s="180">
        <f>SUM(C49)/108</f>
        <v>484.2037037037037</v>
      </c>
      <c r="E49" s="188" t="s">
        <v>27</v>
      </c>
      <c r="F49" s="209" t="s">
        <v>141</v>
      </c>
      <c r="G49" s="46">
        <v>66554</v>
      </c>
      <c r="H49" s="180">
        <f t="shared" si="3"/>
        <v>462.18055555555554</v>
      </c>
    </row>
    <row r="50" spans="1:8" ht="9.9499999999999993" customHeight="1" x14ac:dyDescent="0.2">
      <c r="A50" s="179" t="s">
        <v>75</v>
      </c>
      <c r="B50" s="202" t="s">
        <v>130</v>
      </c>
      <c r="C50" s="110">
        <v>51903</v>
      </c>
      <c r="D50" s="180">
        <f>SUM(C50)/108</f>
        <v>480.58333333333331</v>
      </c>
      <c r="E50" s="188" t="s">
        <v>28</v>
      </c>
      <c r="F50" s="212" t="s">
        <v>148</v>
      </c>
      <c r="G50" s="110">
        <v>65070</v>
      </c>
      <c r="H50" s="180">
        <f t="shared" si="3"/>
        <v>451.875</v>
      </c>
    </row>
    <row r="51" spans="1:8" ht="9.9499999999999993" customHeight="1" x14ac:dyDescent="0.2">
      <c r="A51" s="179" t="s">
        <v>76</v>
      </c>
      <c r="B51" s="202" t="s">
        <v>132</v>
      </c>
      <c r="C51" s="110">
        <v>51047</v>
      </c>
      <c r="D51" s="180">
        <f>SUM(C51)/108</f>
        <v>472.65740740740739</v>
      </c>
      <c r="E51" s="188" t="s">
        <v>29</v>
      </c>
      <c r="F51" s="212" t="s">
        <v>149</v>
      </c>
      <c r="G51" s="110">
        <v>64067</v>
      </c>
      <c r="H51" s="180">
        <f t="shared" si="3"/>
        <v>444.90972222222223</v>
      </c>
    </row>
    <row r="52" spans="1:8" ht="9.9499999999999993" customHeight="1" x14ac:dyDescent="0.2">
      <c r="A52" s="179" t="s">
        <v>77</v>
      </c>
      <c r="B52" s="202" t="s">
        <v>133</v>
      </c>
      <c r="C52" s="110">
        <v>48424</v>
      </c>
      <c r="D52" s="180">
        <f>SUM(C52)/108</f>
        <v>448.37037037037038</v>
      </c>
      <c r="E52" s="188" t="s">
        <v>30</v>
      </c>
      <c r="F52" s="212" t="s">
        <v>150</v>
      </c>
      <c r="G52" s="110">
        <v>63891</v>
      </c>
      <c r="H52" s="180">
        <f t="shared" si="3"/>
        <v>443.6875</v>
      </c>
    </row>
    <row r="53" spans="1:8" ht="9.9499999999999993" customHeight="1" x14ac:dyDescent="0.2">
      <c r="A53" s="179"/>
      <c r="B53" s="181"/>
      <c r="C53" s="181"/>
      <c r="D53" s="182"/>
      <c r="E53" s="188" t="s">
        <v>31</v>
      </c>
      <c r="F53" s="212" t="s">
        <v>151</v>
      </c>
      <c r="G53" s="110">
        <v>62525</v>
      </c>
      <c r="H53" s="180">
        <f t="shared" si="3"/>
        <v>434.20138888888891</v>
      </c>
    </row>
    <row r="54" spans="1:8" ht="9.9499999999999993" customHeight="1" thickBot="1" x14ac:dyDescent="0.25">
      <c r="A54" s="183"/>
      <c r="B54" s="184"/>
      <c r="C54" s="184"/>
      <c r="D54" s="185"/>
      <c r="E54" s="189" t="s">
        <v>32</v>
      </c>
      <c r="F54" s="213" t="s">
        <v>133</v>
      </c>
      <c r="G54" s="191">
        <v>61246</v>
      </c>
      <c r="H54" s="192">
        <f t="shared" si="3"/>
        <v>425.31944444444446</v>
      </c>
    </row>
    <row r="55" spans="1:8" ht="9.9499999999999993" customHeight="1" x14ac:dyDescent="0.2"/>
    <row r="56" spans="1:8" ht="9.9499999999999993" customHeight="1" x14ac:dyDescent="0.2"/>
    <row r="57" spans="1:8" ht="9.9499999999999993" customHeight="1" x14ac:dyDescent="0.2"/>
    <row r="58" spans="1:8" ht="9.9499999999999993" customHeight="1" x14ac:dyDescent="0.2"/>
    <row r="59" spans="1:8" ht="9.9499999999999993" customHeight="1" x14ac:dyDescent="0.2"/>
    <row r="60" spans="1:8" ht="9.9499999999999993" customHeight="1" x14ac:dyDescent="0.2"/>
    <row r="61" spans="1:8" ht="9.9499999999999993" customHeight="1" x14ac:dyDescent="0.2"/>
    <row r="62" spans="1:8" ht="9.9499999999999993" customHeight="1" x14ac:dyDescent="0.2"/>
    <row r="63" spans="1:8" ht="9.9499999999999993" customHeight="1" x14ac:dyDescent="0.2"/>
    <row r="64" spans="1:8" ht="9.9499999999999993" customHeight="1" x14ac:dyDescent="0.2"/>
    <row r="65" ht="9.9499999999999993" customHeight="1" x14ac:dyDescent="0.2"/>
    <row r="66" ht="9.9499999999999993" customHeight="1" x14ac:dyDescent="0.2"/>
    <row r="67" ht="9.9499999999999993" customHeight="1" x14ac:dyDescent="0.2"/>
    <row r="68" ht="9.9499999999999993" customHeight="1" x14ac:dyDescent="0.2"/>
    <row r="69" ht="9.9499999999999993" customHeight="1" x14ac:dyDescent="0.2"/>
    <row r="70" ht="9.9499999999999993" customHeight="1" x14ac:dyDescent="0.2"/>
  </sheetData>
  <sortState ref="B7:D52">
    <sortCondition descending="1" ref="D7:D52"/>
  </sortState>
  <mergeCells count="1">
    <mergeCell ref="A1:H1"/>
  </mergeCells>
  <conditionalFormatting sqref="I7:J15 J20:J43 I20:I34 I36:I43 D7:D52 H29:H54 H7:H27">
    <cfRule type="cellIs" dxfId="2" priority="70" stopIfTrue="1" operator="between">
      <formula>480</formula>
      <formula>539.99</formula>
    </cfRule>
    <cfRule type="cellIs" dxfId="1" priority="71" stopIfTrue="1" operator="between">
      <formula>540</formula>
      <formula>599.99</formula>
    </cfRule>
    <cfRule type="cellIs" dxfId="0" priority="72" stopIfTrue="1" operator="between">
      <formula>600</formula>
      <formula>800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Auswertung 16-17</vt:lpstr>
      <vt:lpstr>Statistik 16-17</vt:lpstr>
      <vt:lpstr>Mannsch. Schnitte 16-17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TEMISTOKLE</dc:creator>
  <cp:lastModifiedBy>SKLV Wien</cp:lastModifiedBy>
  <cp:lastPrinted>2017-05-13T08:11:54Z</cp:lastPrinted>
  <dcterms:created xsi:type="dcterms:W3CDTF">2002-05-14T20:46:25Z</dcterms:created>
  <dcterms:modified xsi:type="dcterms:W3CDTF">2017-05-24T13:26:05Z</dcterms:modified>
</cp:coreProperties>
</file>